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60" yWindow="390" windowWidth="9420" windowHeight="7935" tabRatio="971" firstSheet="10" activeTab="10"/>
  </bookViews>
  <sheets>
    <sheet name="DENETİM BİLGİLERİ" sheetId="57" r:id="rId1"/>
    <sheet name="AYRINTILI MİZAN" sheetId="429" r:id="rId2"/>
    <sheet name="RAPOR MİZANI-AKTİF" sheetId="112" r:id="rId3"/>
    <sheet name="RAPOR MİZANI- PASİF" sheetId="113" state="hidden" r:id="rId4"/>
    <sheet name="RAPOR MİZANI - GT" sheetId="114" state="hidden" r:id="rId5"/>
    <sheet name="Geçmiş Yıl" sheetId="459" state="hidden" r:id="rId6"/>
    <sheet name="Tasnifler" sheetId="397" state="hidden" r:id="rId7"/>
    <sheet name="Düzeltmeler" sheetId="396" state="hidden" r:id="rId8"/>
    <sheet name="Unadjusted Errors" sheetId="428" state="hidden" r:id="rId9"/>
    <sheet name="DEF.TAX." sheetId="405" state="hidden" r:id="rId10"/>
    <sheet name="Aktif-Rapor" sheetId="410" r:id="rId11"/>
    <sheet name="Pasif-Rapor" sheetId="411" r:id="rId12"/>
    <sheet name="G.T-Rapor" sheetId="412" r:id="rId13"/>
    <sheet name="Nakit Akım -UFRS" sheetId="413" r:id="rId14"/>
    <sheet name="Özsermaye-UFRS" sheetId="414" r:id="rId15"/>
    <sheet name="Dipnot 33" sheetId="461" state="hidden" r:id="rId16"/>
  </sheets>
  <externalReferences>
    <externalReference r:id="rId17"/>
    <externalReference r:id="rId18"/>
    <externalReference r:id="rId19"/>
  </externalReferences>
  <definedNames>
    <definedName name="_xlnm._FilterDatabase" localSheetId="4" hidden="1">'RAPOR MİZANI - GT'!$C$5:$E$5</definedName>
    <definedName name="_xlnm._FilterDatabase" localSheetId="3" hidden="1">'RAPOR MİZANI- PASİF'!$C$5:$E$35</definedName>
    <definedName name="_xlnm._FilterDatabase" localSheetId="2" hidden="1">'RAPOR MİZANI-AKTİF'!$C$5:$E$130</definedName>
    <definedName name="A100A" localSheetId="2">'RAPOR MİZANI-AKTİF'!$D$6</definedName>
    <definedName name="A101A" localSheetId="2">'RAPOR MİZANI-AKTİF'!$D$21</definedName>
    <definedName name="A102A" localSheetId="2">'RAPOR MİZANI-AKTİF'!$D$7</definedName>
    <definedName name="A108A" localSheetId="2">'RAPOR MİZANI-AKTİF'!$D$9</definedName>
    <definedName name="A110A" localSheetId="2">'RAPOR MİZANI-AKTİF'!$D$11</definedName>
    <definedName name="A111A" localSheetId="2">'RAPOR MİZANI-AKTİF'!$D$12</definedName>
    <definedName name="A112A" localSheetId="2">'RAPOR MİZANI-AKTİF'!$D$13</definedName>
    <definedName name="A118A" localSheetId="2">'RAPOR MİZANI-AKTİF'!$D$14</definedName>
    <definedName name="A119A" localSheetId="2">'RAPOR MİZANI-AKTİF'!$D$15</definedName>
    <definedName name="A120A" localSheetId="2">'RAPOR MİZANI-AKTİF'!$D$17</definedName>
    <definedName name="A121A" localSheetId="2">'RAPOR MİZANI-AKTİF'!$D$22</definedName>
    <definedName name="A122A" localSheetId="2">'RAPOR MİZANI-AKTİF'!$D$25</definedName>
    <definedName name="A126A" localSheetId="2">'RAPOR MİZANI-AKTİF'!$D$23</definedName>
    <definedName name="A127A" localSheetId="2">'RAPOR MİZANI-AKTİF'!$D$24</definedName>
    <definedName name="A128A" localSheetId="2">'RAPOR MİZANI-AKTİF'!$D$20</definedName>
    <definedName name="A129A" localSheetId="2">'RAPOR MİZANI-AKTİF'!$D$26</definedName>
    <definedName name="A131A" localSheetId="2">'RAPOR MİZANI-AKTİF'!$D$28</definedName>
    <definedName name="A132A" localSheetId="2">'RAPOR MİZANI-AKTİF'!$D$29</definedName>
    <definedName name="A133A" localSheetId="2">'RAPOR MİZANI-AKTİF'!$D$30</definedName>
    <definedName name="A135A" localSheetId="2">'RAPOR MİZANI-AKTİF'!$D$31</definedName>
    <definedName name="A136A" localSheetId="2">'RAPOR MİZANI-AKTİF'!$D$32</definedName>
    <definedName name="A137A" localSheetId="2">'RAPOR MİZANI-AKTİF'!$D$33</definedName>
    <definedName name="A138A" localSheetId="2">'RAPOR MİZANI-AKTİF'!$D$34</definedName>
    <definedName name="A139A" localSheetId="2">'RAPOR MİZANI-AKTİF'!$D$35</definedName>
    <definedName name="A150A" localSheetId="2">'RAPOR MİZANI-AKTİF'!$D$39</definedName>
    <definedName name="A151A" localSheetId="2">'RAPOR MİZANI-AKTİF'!$D$40</definedName>
    <definedName name="A152A" localSheetId="2">'RAPOR MİZANI-AKTİF'!$D$41</definedName>
    <definedName name="A153A" localSheetId="2">'RAPOR MİZANI-AKTİF'!$D$42</definedName>
    <definedName name="A154A" localSheetId="2">'RAPOR MİZANI-AKTİF'!$D$43</definedName>
    <definedName name="A155A" localSheetId="2">'RAPOR MİZANI-AKTİF'!$D$44</definedName>
    <definedName name="A159A" localSheetId="2">'RAPOR MİZANI-AKTİF'!$D$45</definedName>
    <definedName name="A171A" localSheetId="2">'RAPOR MİZANI-AKTİF'!$D$48</definedName>
    <definedName name="A179A" localSheetId="2">'RAPOR MİZANI-AKTİF'!$D$49</definedName>
    <definedName name="A180A" localSheetId="2">'RAPOR MİZANI-AKTİF'!$D$52</definedName>
    <definedName name="A181A" localSheetId="2">'RAPOR MİZANI-AKTİF'!$D$53</definedName>
    <definedName name="A190A" localSheetId="2">'RAPOR MİZANI-AKTİF'!$D$54</definedName>
    <definedName name="A191A" localSheetId="2">'RAPOR MİZANI-AKTİF'!$D$55</definedName>
    <definedName name="A192A" localSheetId="2">'RAPOR MİZANI-AKTİF'!$D$56</definedName>
    <definedName name="A193A" localSheetId="2">'RAPOR MİZANI-AKTİF'!$D$57</definedName>
    <definedName name="A195A" localSheetId="2">'RAPOR MİZANI-AKTİF'!$D$58</definedName>
    <definedName name="A196A" localSheetId="2">'RAPOR MİZANI-AKTİF'!$D$59</definedName>
    <definedName name="A197A" localSheetId="2">'RAPOR MİZANI-AKTİF'!$D$60</definedName>
    <definedName name="A198A" localSheetId="2">'RAPOR MİZANI-AKTİF'!$D$61</definedName>
    <definedName name="A199A" localSheetId="2">'RAPOR MİZANI-AKTİF'!$D$62</definedName>
    <definedName name="A220A" localSheetId="2">'RAPOR MİZANI-AKTİF'!$D$67</definedName>
    <definedName name="A221A" localSheetId="2">'RAPOR MİZANI-AKTİF'!$D$69</definedName>
    <definedName name="A222A" localSheetId="2">'RAPOR MİZANI-AKTİF'!$D$73</definedName>
    <definedName name="A226A" localSheetId="2">'RAPOR MİZANI-AKTİF'!$D$70</definedName>
    <definedName name="A227A" localSheetId="2">'RAPOR MİZANI-AKTİF'!$D$71</definedName>
    <definedName name="A229A" localSheetId="2">'RAPOR MİZANI-AKTİF'!$D$74</definedName>
    <definedName name="A231A" localSheetId="2">'RAPOR MİZANI-AKTİF'!$D$76</definedName>
    <definedName name="A232A" localSheetId="2">'RAPOR MİZANI-AKTİF'!$D$77</definedName>
    <definedName name="A233A" localSheetId="2">'RAPOR MİZANI-AKTİF'!$D$78</definedName>
    <definedName name="A235A" localSheetId="2">'RAPOR MİZANI-AKTİF'!$D$79</definedName>
    <definedName name="A236A" localSheetId="2">'RAPOR MİZANI-AKTİF'!$D$80</definedName>
    <definedName name="A237A" localSheetId="2">'RAPOR MİZANI-AKTİF'!$D$81</definedName>
    <definedName name="A239A" localSheetId="2">'RAPOR MİZANI-AKTİF'!$D$82</definedName>
    <definedName name="A240A" localSheetId="2">'RAPOR MİZANI-AKTİF'!$D$84</definedName>
    <definedName name="A241A" localSheetId="2">'RAPOR MİZANI-AKTİF'!$D$85</definedName>
    <definedName name="A242A" localSheetId="2">'RAPOR MİZANI-AKTİF'!$D$86</definedName>
    <definedName name="A243A" localSheetId="2">'RAPOR MİZANI-AKTİF'!$D$87</definedName>
    <definedName name="A244A" localSheetId="2">'RAPOR MİZANI-AKTİF'!$D$88</definedName>
    <definedName name="A245A" localSheetId="2">'RAPOR MİZANI-AKTİF'!$D$89</definedName>
    <definedName name="A246A" localSheetId="2">'RAPOR MİZANI-AKTİF'!$D$90</definedName>
    <definedName name="A247A" localSheetId="2">'RAPOR MİZANI-AKTİF'!$D$91</definedName>
    <definedName name="A248A" localSheetId="2">'RAPOR MİZANI-AKTİF'!$D$92</definedName>
    <definedName name="A249A" localSheetId="2">'RAPOR MİZANI-AKTİF'!$D$93</definedName>
    <definedName name="A250A" localSheetId="2">'RAPOR MİZANI-AKTİF'!$D$95</definedName>
    <definedName name="A251A" localSheetId="2">'RAPOR MİZANI-AKTİF'!$D$96</definedName>
    <definedName name="A252A" localSheetId="2">'RAPOR MİZANI-AKTİF'!$D$97</definedName>
    <definedName name="A253A" localSheetId="2">'RAPOR MİZANI-AKTİF'!$D$98</definedName>
    <definedName name="A254A" localSheetId="2">'RAPOR MİZANI-AKTİF'!$D$99</definedName>
    <definedName name="A255A" localSheetId="2">'RAPOR MİZANI-AKTİF'!$D$100</definedName>
    <definedName name="A256A" localSheetId="2">'RAPOR MİZANI-AKTİF'!$D$101</definedName>
    <definedName name="A257A" localSheetId="2">'RAPOR MİZANI-AKTİF'!$D$102</definedName>
    <definedName name="A258A" localSheetId="2">'RAPOR MİZANI-AKTİF'!$D$103</definedName>
    <definedName name="A259A" localSheetId="2">'RAPOR MİZANI-AKTİF'!$D$104</definedName>
    <definedName name="A260A" localSheetId="2">'RAPOR MİZANI-AKTİF'!$D$107</definedName>
    <definedName name="A261A" localSheetId="2">'RAPOR MİZANI-AKTİF'!$D$109</definedName>
    <definedName name="A262A" localSheetId="2">'RAPOR MİZANI-AKTİF'!$D$106</definedName>
    <definedName name="A263A" localSheetId="2">'RAPOR MİZANI-AKTİF'!$D$110</definedName>
    <definedName name="A264A" localSheetId="2">'RAPOR MİZANI-AKTİF'!$D$111</definedName>
    <definedName name="A267A" localSheetId="2">'RAPOR MİZANI-AKTİF'!$D$112</definedName>
    <definedName name="A268A" localSheetId="2">'RAPOR MİZANI-AKTİF'!$D$116</definedName>
    <definedName name="A269A" localSheetId="2">'RAPOR MİZANI-AKTİF'!$D$118</definedName>
    <definedName name="A271A" localSheetId="2">'RAPOR MİZANI-AKTİF'!$D$113</definedName>
    <definedName name="A272A" localSheetId="2">'RAPOR MİZANI-AKTİF'!$D$114</definedName>
    <definedName name="A277A" localSheetId="2">'RAPOR MİZANI-AKTİF'!$D$115</definedName>
    <definedName name="A278A" localSheetId="2">'RAPOR MİZANI-AKTİF'!$D$117</definedName>
    <definedName name="A279A" localSheetId="2">'RAPOR MİZANI-AKTİF'!$D$119</definedName>
    <definedName name="A280A" localSheetId="2">'RAPOR MİZANI-AKTİF'!$D$122</definedName>
    <definedName name="A281A" localSheetId="2">'RAPOR MİZANI-AKTİF'!$D$123</definedName>
    <definedName name="A291A" localSheetId="2">'RAPOR MİZANI-AKTİF'!$D$124</definedName>
    <definedName name="A292A" localSheetId="2">'RAPOR MİZANI-AKTİF'!$D$125</definedName>
    <definedName name="A293A" localSheetId="2">'RAPOR MİZANI-AKTİF'!$D$126</definedName>
    <definedName name="A294A" localSheetId="2">'RAPOR MİZANI-AKTİF'!$D$127</definedName>
    <definedName name="A295A" localSheetId="2">'RAPOR MİZANI-AKTİF'!$D$128</definedName>
    <definedName name="A297A" localSheetId="2">'RAPOR MİZANI-AKTİF'!$D$129</definedName>
    <definedName name="A298A" localSheetId="2">'RAPOR MİZANI-AKTİF'!$D$130</definedName>
    <definedName name="A299A" localSheetId="2">'RAPOR MİZANI-AKTİF'!$D$131</definedName>
    <definedName name="A300A" localSheetId="3">'RAPOR MİZANI- PASİF'!$D$6</definedName>
    <definedName name="A303A" localSheetId="3">'RAPOR MİZANI- PASİF'!$D$9</definedName>
    <definedName name="A304A" localSheetId="3">'RAPOR MİZANI- PASİF'!$D$10</definedName>
    <definedName name="A305A" localSheetId="3">'RAPOR MİZANI- PASİF'!$D$11</definedName>
    <definedName name="A306A" localSheetId="3">'RAPOR MİZANI- PASİF'!$D$12</definedName>
    <definedName name="A308A" localSheetId="3">'RAPOR MİZANI- PASİF'!$D$13</definedName>
    <definedName name="A309A" localSheetId="3">'RAPOR MİZANI- PASİF'!$D$14</definedName>
    <definedName name="A320A" localSheetId="3">'RAPOR MİZANI- PASİF'!$D$16</definedName>
    <definedName name="A321A" localSheetId="3">'RAPOR MİZANI- PASİF'!$D$18</definedName>
    <definedName name="A322A" localSheetId="3">'RAPOR MİZANI- PASİF'!$D$22</definedName>
    <definedName name="A326A" localSheetId="3">'RAPOR MİZANI- PASİF'!$D$19</definedName>
    <definedName name="A329A" localSheetId="3">'RAPOR MİZANI- PASİF'!$D$21</definedName>
    <definedName name="A331A" localSheetId="3">'RAPOR MİZANI- PASİF'!$D$24</definedName>
    <definedName name="A332A" localSheetId="3">'RAPOR MİZANI- PASİF'!$D$25</definedName>
    <definedName name="A333A" localSheetId="3">'RAPOR MİZANI- PASİF'!$D$26</definedName>
    <definedName name="A335A" localSheetId="3">'RAPOR MİZANI- PASİF'!$D$32</definedName>
    <definedName name="A336A" localSheetId="3">'RAPOR MİZANI- PASİF'!$D$33</definedName>
    <definedName name="A337A" localSheetId="3">'RAPOR MİZANI- PASİF'!$D$38</definedName>
    <definedName name="A340A" localSheetId="3">'RAPOR MİZANI- PASİF'!$D$40</definedName>
    <definedName name="A349A" localSheetId="3">'RAPOR MİZANI- PASİF'!$D$41</definedName>
    <definedName name="A350A" localSheetId="3">'RAPOR MİZANI- PASİF'!$D$37</definedName>
    <definedName name="A360A" localSheetId="3">'RAPOR MİZANI- PASİF'!$D$27</definedName>
    <definedName name="A361A" localSheetId="3">'RAPOR MİZANI- PASİF'!$D$28</definedName>
    <definedName name="A368A" localSheetId="3">'RAPOR MİZANI- PASİF'!$D$31</definedName>
    <definedName name="A370A" localSheetId="3">'RAPOR MİZANI- PASİF'!$D$43</definedName>
    <definedName name="A371A" localSheetId="3">'RAPOR MİZANI- PASİF'!$D$44</definedName>
    <definedName name="A372A" localSheetId="3">'RAPOR MİZANI- PASİF'!$D$45</definedName>
    <definedName name="A373A" localSheetId="3">'RAPOR MİZANI- PASİF'!$D$46</definedName>
    <definedName name="A379A" localSheetId="3">'RAPOR MİZANI- PASİF'!$D$47</definedName>
    <definedName name="A380A" localSheetId="3">'RAPOR MİZANI- PASİF'!$D$48</definedName>
    <definedName name="A381A" localSheetId="3">'RAPOR MİZANI- PASİF'!$D$49</definedName>
    <definedName name="A391A" localSheetId="3">'RAPOR MİZANI- PASİF'!$D$29</definedName>
    <definedName name="A392A" localSheetId="3">'RAPOR MİZANI- PASİF'!$D$30</definedName>
    <definedName name="A393A" localSheetId="3">'RAPOR MİZANI- PASİF'!$D$34</definedName>
    <definedName name="A397A" localSheetId="3">'RAPOR MİZANI- PASİF'!$D$35</definedName>
    <definedName name="A399A" localSheetId="3">'RAPOR MİZANI- PASİF'!$D$36</definedName>
    <definedName name="A400A" localSheetId="3">'RAPOR MİZANI- PASİF'!$D$51</definedName>
    <definedName name="A405A" localSheetId="3">'RAPOR MİZANI- PASİF'!$D$52</definedName>
    <definedName name="A407A" localSheetId="3">'RAPOR MİZANI- PASİF'!$D$54</definedName>
    <definedName name="A408A" localSheetId="3">'RAPOR MİZANI- PASİF'!$D$53</definedName>
    <definedName name="A409A" localSheetId="3">'RAPOR MİZANI- PASİF'!$D$55</definedName>
    <definedName name="A420A" localSheetId="3">'RAPOR MİZANI- PASİF'!$D$57</definedName>
    <definedName name="A421A" localSheetId="3">'RAPOR MİZANI- PASİF'!$D$58</definedName>
    <definedName name="A422A" localSheetId="3">'RAPOR MİZANI- PASİF'!$D$61</definedName>
    <definedName name="A426A" localSheetId="3">'RAPOR MİZANI- PASİF'!$D$59</definedName>
    <definedName name="A429A" localSheetId="3">'RAPOR MİZANI- PASİF'!$D$60</definedName>
    <definedName name="A431A" localSheetId="3">'RAPOR MİZANI- PASİF'!$D$63</definedName>
    <definedName name="A432A" localSheetId="3">'RAPOR MİZANI- PASİF'!$D$64</definedName>
    <definedName name="A433A" localSheetId="3">'RAPOR MİZANI- PASİF'!$D$65</definedName>
    <definedName name="A436A" localSheetId="3">'RAPOR MİZANI- PASİF'!$D$67</definedName>
    <definedName name="A437A" localSheetId="3">'RAPOR MİZANI- PASİF'!$D$68</definedName>
    <definedName name="A438A" localSheetId="3">'RAPOR MİZANI- PASİF'!$D$66</definedName>
    <definedName name="A440A" localSheetId="3">'RAPOR MİZANI- PASİF'!$D$70</definedName>
    <definedName name="A449A" localSheetId="3">'RAPOR MİZANI- PASİF'!$D$71</definedName>
    <definedName name="A472A" localSheetId="3">'RAPOR MİZANI- PASİF'!$D$73</definedName>
    <definedName name="A479A" localSheetId="3">'RAPOR MİZANI- PASİF'!$D$74</definedName>
    <definedName name="A480A" localSheetId="3">'RAPOR MİZANI- PASİF'!$D$75</definedName>
    <definedName name="A481A" localSheetId="3">'RAPOR MİZANI- PASİF'!$D$76</definedName>
    <definedName name="A492A" localSheetId="3">'RAPOR MİZANI- PASİF'!$D$77</definedName>
    <definedName name="A493A" localSheetId="3">'RAPOR MİZANI- PASİF'!$D$78</definedName>
    <definedName name="A500A" localSheetId="3">'RAPOR MİZANI- PASİF'!$D$80</definedName>
    <definedName name="A501A" localSheetId="3">'RAPOR MİZANI- PASİF'!$D$81</definedName>
    <definedName name="A520A" localSheetId="3">'RAPOR MİZANI- PASİF'!$D$83</definedName>
    <definedName name="A521A" localSheetId="3">'RAPOR MİZANI- PASİF'!$D$89</definedName>
    <definedName name="A522A" localSheetId="3">'RAPOR MİZANI- PASİF'!$D$84</definedName>
    <definedName name="A523A" localSheetId="3">'RAPOR MİZANI- PASİF'!$D$85</definedName>
    <definedName name="A524A" localSheetId="3">'RAPOR MİZANI- PASİF'!$D$94</definedName>
    <definedName name="A529A" localSheetId="3">'RAPOR MİZANI- PASİF'!$D$90</definedName>
    <definedName name="A540A" localSheetId="3">'RAPOR MİZANI- PASİF'!$D$87</definedName>
    <definedName name="A541A" localSheetId="3">'RAPOR MİZANI- PASİF'!$D$88</definedName>
    <definedName name="A542A" localSheetId="3">'RAPOR MİZANI- PASİF'!$D$93</definedName>
    <definedName name="A548A" localSheetId="3">'RAPOR MİZANI- PASİF'!$D$91</definedName>
    <definedName name="A549A" localSheetId="3">'RAPOR MİZANI- PASİF'!$D$92</definedName>
    <definedName name="A570A" localSheetId="3">'RAPOR MİZANI- PASİF'!$D$96</definedName>
    <definedName name="A580A" localSheetId="3">'RAPOR MİZANI- PASİF'!$D$97</definedName>
    <definedName name="A590A" localSheetId="3">'RAPOR MİZANI- PASİF'!$D$98</definedName>
    <definedName name="A591A" localSheetId="3">'RAPOR MİZANI- PASİF'!$D$99</definedName>
    <definedName name="A600A" localSheetId="4">'RAPOR MİZANI - GT'!$D$6</definedName>
    <definedName name="A601A" localSheetId="4">'RAPOR MİZANI - GT'!$D$7</definedName>
    <definedName name="A602A" localSheetId="4">'RAPOR MİZANI - GT'!$D$8</definedName>
    <definedName name="A610A" localSheetId="4">'RAPOR MİZANI - GT'!$D$20</definedName>
    <definedName name="A611A" localSheetId="4">'RAPOR MİZANI - GT'!$D$21</definedName>
    <definedName name="A612A" localSheetId="4">'RAPOR MİZANI - GT'!$D$22</definedName>
    <definedName name="A620A" localSheetId="4">'RAPOR MİZANI - GT'!$D$23</definedName>
    <definedName name="A621A" localSheetId="4">'RAPOR MİZANI - GT'!$D$28</definedName>
    <definedName name="A622A" localSheetId="4">'RAPOR MİZANI - GT'!$D$29</definedName>
    <definedName name="A623A" localSheetId="4">'RAPOR MİZANI - GT'!$D$30</definedName>
    <definedName name="A630A" localSheetId="4">'RAPOR MİZANI - GT'!$D$32</definedName>
    <definedName name="A631A" localSheetId="4">'RAPOR MİZANI - GT'!$D$33</definedName>
    <definedName name="A632A" localSheetId="4">'RAPOR MİZANI - GT'!$D$34</definedName>
    <definedName name="A640A" localSheetId="4">'RAPOR MİZANI - GT'!$D$39</definedName>
    <definedName name="A641A" localSheetId="4">'RAPOR MİZANI - GT'!$D$40</definedName>
    <definedName name="A642A" localSheetId="4">'RAPOR MİZANI - GT'!$D$41</definedName>
    <definedName name="A643A" localSheetId="4">'RAPOR MİZANI - GT'!$D$42</definedName>
    <definedName name="A645A" localSheetId="4">'RAPOR MİZANI - GT'!$D$43</definedName>
    <definedName name="A646A" localSheetId="4">'RAPOR MİZANI - GT'!$D$44</definedName>
    <definedName name="A647A" localSheetId="4">'RAPOR MİZANI - GT'!$D$45</definedName>
    <definedName name="A649A" localSheetId="4">'RAPOR MİZANI - GT'!$D$46</definedName>
    <definedName name="A653A" localSheetId="4">'RAPOR MİZANI - GT'!$D$48</definedName>
    <definedName name="A654A" localSheetId="4">'RAPOR MİZANI - GT'!$D$50</definedName>
    <definedName name="A655A" localSheetId="4">'RAPOR MİZANI - GT'!$D$52</definedName>
    <definedName name="A656A" localSheetId="4">'RAPOR MİZANI - GT'!$D$53</definedName>
    <definedName name="A657A" localSheetId="4">'RAPOR MİZANI - GT'!$D$54</definedName>
    <definedName name="A659A" localSheetId="4">'RAPOR MİZANI - GT'!$D$55</definedName>
    <definedName name="AS2DocOpenMode" hidden="1">"AS2DocumentEdit"</definedName>
    <definedName name="AS2HasNoAutoHeaderFooter">"OFF"</definedName>
    <definedName name="INDEX">INDEX([1]IND!$B$6:$AF$17,MONTH([1]INPUT!$D$11),YEAR([1]INPUT!$D$11)-1975)/INDEX([1]IND!$B$6:$AF$17,MONTH([1]INPUT!$D$21),YEAR([1]INPUT!$D$21)-1975)</definedName>
    <definedName name="PLCY">"01.01- "&amp; [2]INPUT!$AH$1</definedName>
    <definedName name="Print_Titles_MI">[3]AYRGELIR!$A$112:$IV$131,[3]AYRGELIR!$O$1:$O$65536</definedName>
    <definedName name="TextRefCopyRangeCount" hidden="1">18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1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_xlnm.Print_Area" localSheetId="10">'Aktif-Rapor'!$B$2:$H$36</definedName>
    <definedName name="_xlnm.Print_Area" localSheetId="9">DEF.TAX.!$A$1:$C$65</definedName>
    <definedName name="_xlnm.Print_Area" localSheetId="7">Düzeltmeler!$A$3:$E$17</definedName>
    <definedName name="_xlnm.Print_Area" localSheetId="12">'G.T-Rapor'!$C$3:$F$76</definedName>
    <definedName name="_xlnm.Print_Area" localSheetId="5">'Geçmiş Yıl'!$B$1:$G$11</definedName>
    <definedName name="_xlnm.Print_Area" localSheetId="13">'Nakit Akım -UFRS'!$B$2:$H$87</definedName>
    <definedName name="_xlnm.Print_Area" localSheetId="14">'Özsermaye-UFRS'!$B$2:$V$36</definedName>
    <definedName name="_xlnm.Print_Area" localSheetId="11">'Pasif-Rapor'!$B$2:$H$56</definedName>
    <definedName name="_xlnm.Print_Area" localSheetId="4">'RAPOR MİZANI - GT'!$B$2:$L$56</definedName>
    <definedName name="_xlnm.Print_Area" localSheetId="3">'RAPOR MİZANI- PASİF'!$B$1:$L$100</definedName>
    <definedName name="_xlnm.Print_Area" localSheetId="2">'RAPOR MİZANI-AKTİF'!$B$1:$L$133</definedName>
    <definedName name="_xlnm.Print_Area" localSheetId="6">Tasnifler!$A$2:$E$15</definedName>
    <definedName name="_xlnm.Print_Area" localSheetId="8">'Unadjusted Errors'!$B$2:$E$17</definedName>
    <definedName name="_xlnm.Print_Titles" localSheetId="4">'RAPOR MİZANI - GT'!$2:$5</definedName>
    <definedName name="_xlnm.Print_Titles" localSheetId="3">'RAPOR MİZANI- PASİF'!$2:$5</definedName>
    <definedName name="_xlnm.Print_Titles" localSheetId="2">'RAPOR MİZANI-AKTİF'!$2:$5</definedName>
  </definedNames>
  <calcPr calcId="144525"/>
  <fileRecoveryPr autoRecover="0"/>
</workbook>
</file>

<file path=xl/calcChain.xml><?xml version="1.0" encoding="utf-8"?>
<calcChain xmlns="http://schemas.openxmlformats.org/spreadsheetml/2006/main">
  <c r="J38" i="414" l="1"/>
  <c r="J18" i="414"/>
  <c r="J22" i="414" s="1"/>
  <c r="J32" i="414" l="1"/>
  <c r="J36" i="414" s="1"/>
  <c r="J40" i="414" s="1"/>
  <c r="J26" i="414"/>
  <c r="D15" i="459"/>
  <c r="G16" i="413" l="1"/>
  <c r="V14" i="414" l="1"/>
  <c r="A27" i="461"/>
  <c r="B15" i="461" l="1"/>
  <c r="B7" i="461" l="1"/>
  <c r="B14" i="461"/>
  <c r="B13" i="461"/>
  <c r="B10" i="461"/>
  <c r="B8" i="461"/>
  <c r="B5" i="461"/>
  <c r="B9" i="461"/>
  <c r="B6" i="461"/>
  <c r="C17" i="461"/>
  <c r="F24" i="412" l="1"/>
  <c r="F21" i="412"/>
  <c r="C21" i="396" l="1"/>
  <c r="G18" i="413" s="1"/>
  <c r="J47" i="113" l="1"/>
  <c r="D22" i="396"/>
  <c r="B11" i="461" s="1"/>
  <c r="E63" i="412"/>
  <c r="G97" i="113"/>
  <c r="F90" i="113"/>
  <c r="J20" i="114"/>
  <c r="J90" i="113"/>
  <c r="D14" i="396"/>
  <c r="F16" i="412" l="1"/>
  <c r="F63" i="412" l="1"/>
  <c r="H51" i="411"/>
  <c r="D9" i="396"/>
  <c r="H53" i="411" l="1"/>
  <c r="S20" i="414" s="1"/>
  <c r="V20" i="414" s="1"/>
  <c r="C9" i="396"/>
  <c r="B12" i="461" l="1"/>
  <c r="B17" i="461" s="1"/>
  <c r="D15" i="461" s="1"/>
  <c r="E9" i="396"/>
  <c r="V18" i="414"/>
  <c r="H7" i="112"/>
  <c r="D19" i="397"/>
  <c r="I55" i="112" s="1"/>
  <c r="H54" i="112"/>
  <c r="D13" i="397"/>
  <c r="I125" i="112" s="1"/>
  <c r="Q217" i="429"/>
  <c r="O217" i="429"/>
  <c r="R217" i="429" s="1"/>
  <c r="M216" i="429"/>
  <c r="O216" i="429" s="1"/>
  <c r="R216" i="429" s="1"/>
  <c r="N219" i="429"/>
  <c r="G146" i="429"/>
  <c r="G149" i="429"/>
  <c r="C6" i="396"/>
  <c r="G107" i="429"/>
  <c r="F97" i="113"/>
  <c r="D7" i="396" l="1"/>
  <c r="K20" i="114" s="1"/>
  <c r="J116" i="112"/>
  <c r="Q216" i="429"/>
  <c r="G247" i="429"/>
  <c r="G246" i="429"/>
  <c r="G245" i="429"/>
  <c r="G244" i="429"/>
  <c r="G243" i="429"/>
  <c r="G242" i="429"/>
  <c r="G241" i="429"/>
  <c r="G240" i="429"/>
  <c r="G239" i="429"/>
  <c r="G238" i="429"/>
  <c r="G237" i="429"/>
  <c r="G236" i="429"/>
  <c r="G234" i="429"/>
  <c r="G233" i="429"/>
  <c r="G232" i="429"/>
  <c r="G231" i="429"/>
  <c r="G230" i="429"/>
  <c r="G229" i="429"/>
  <c r="G228" i="429"/>
  <c r="M212" i="429" s="1"/>
  <c r="G227" i="429"/>
  <c r="M213" i="429" s="1"/>
  <c r="G226" i="429"/>
  <c r="G225" i="429"/>
  <c r="G224" i="429"/>
  <c r="G223" i="429"/>
  <c r="G222" i="429"/>
  <c r="G221" i="429"/>
  <c r="M211" i="429" s="1"/>
  <c r="G220" i="429"/>
  <c r="G219" i="429"/>
  <c r="G218" i="429"/>
  <c r="M214" i="429" s="1"/>
  <c r="G217" i="429"/>
  <c r="G216" i="429"/>
  <c r="G215" i="429"/>
  <c r="G214" i="429"/>
  <c r="G213" i="429"/>
  <c r="G212" i="429"/>
  <c r="G211" i="429"/>
  <c r="G210" i="429"/>
  <c r="M210" i="429" s="1"/>
  <c r="G209" i="429"/>
  <c r="G208" i="429"/>
  <c r="G207" i="429"/>
  <c r="G206" i="429"/>
  <c r="G205" i="429"/>
  <c r="G204" i="429"/>
  <c r="G203" i="429"/>
  <c r="G202" i="429"/>
  <c r="G201" i="429"/>
  <c r="G200" i="429"/>
  <c r="G199" i="429"/>
  <c r="G198" i="429"/>
  <c r="G197" i="429"/>
  <c r="G196" i="429"/>
  <c r="G195" i="429"/>
  <c r="G194" i="429"/>
  <c r="G193" i="429"/>
  <c r="G192" i="429"/>
  <c r="G191" i="429"/>
  <c r="G190" i="429"/>
  <c r="G189" i="429"/>
  <c r="G188" i="429"/>
  <c r="G187" i="429"/>
  <c r="G186" i="429"/>
  <c r="G185" i="429"/>
  <c r="G184" i="429"/>
  <c r="G183" i="429"/>
  <c r="G182" i="429"/>
  <c r="G181" i="429"/>
  <c r="G180" i="429"/>
  <c r="G179" i="429"/>
  <c r="G178" i="429"/>
  <c r="G177" i="429"/>
  <c r="G176" i="429"/>
  <c r="G175" i="429"/>
  <c r="G174" i="429"/>
  <c r="G173" i="429"/>
  <c r="G172" i="429"/>
  <c r="G171" i="429"/>
  <c r="G170" i="429"/>
  <c r="G169" i="429"/>
  <c r="G168" i="429"/>
  <c r="G167" i="429"/>
  <c r="G166" i="429"/>
  <c r="G165" i="429"/>
  <c r="G164" i="429"/>
  <c r="G163" i="429"/>
  <c r="G162" i="429"/>
  <c r="G161" i="429"/>
  <c r="G160" i="429"/>
  <c r="G159" i="429"/>
  <c r="G158" i="429"/>
  <c r="G157" i="429"/>
  <c r="G156" i="429"/>
  <c r="G155" i="429"/>
  <c r="G154" i="429"/>
  <c r="G153" i="429"/>
  <c r="G152" i="429"/>
  <c r="G151" i="429"/>
  <c r="G150" i="429"/>
  <c r="G148" i="429"/>
  <c r="G147" i="429"/>
  <c r="G145" i="429"/>
  <c r="G144" i="429"/>
  <c r="G143" i="429"/>
  <c r="G142" i="429"/>
  <c r="G141" i="429"/>
  <c r="G140" i="429"/>
  <c r="G139" i="429"/>
  <c r="G138" i="429"/>
  <c r="G137" i="429"/>
  <c r="G136" i="429"/>
  <c r="G135" i="429"/>
  <c r="G134" i="429"/>
  <c r="G133" i="429"/>
  <c r="G132" i="429"/>
  <c r="G131" i="429"/>
  <c r="G130" i="429"/>
  <c r="G129" i="429"/>
  <c r="G128" i="429"/>
  <c r="G127" i="429"/>
  <c r="G126" i="429"/>
  <c r="G125" i="429"/>
  <c r="G124" i="429"/>
  <c r="G123" i="429"/>
  <c r="G122" i="429"/>
  <c r="G121" i="429"/>
  <c r="G120" i="429"/>
  <c r="G119" i="429"/>
  <c r="G118" i="429"/>
  <c r="G117" i="429"/>
  <c r="G116" i="429"/>
  <c r="G115" i="429"/>
  <c r="G114" i="429"/>
  <c r="G113" i="429"/>
  <c r="G112" i="429"/>
  <c r="G111" i="429"/>
  <c r="G110" i="429"/>
  <c r="G109" i="429"/>
  <c r="G108" i="429"/>
  <c r="G106" i="429"/>
  <c r="G105" i="429"/>
  <c r="G104" i="429"/>
  <c r="G103" i="429"/>
  <c r="G102" i="429"/>
  <c r="G101" i="429"/>
  <c r="G100" i="429"/>
  <c r="G99" i="429"/>
  <c r="G98" i="429"/>
  <c r="G97" i="429"/>
  <c r="G96" i="429"/>
  <c r="G95" i="429"/>
  <c r="G94" i="429"/>
  <c r="G93" i="429"/>
  <c r="G92" i="429"/>
  <c r="G91" i="429"/>
  <c r="G90" i="429"/>
  <c r="G89" i="429"/>
  <c r="G88" i="429"/>
  <c r="G87" i="429"/>
  <c r="G86" i="429"/>
  <c r="G85" i="429"/>
  <c r="G84" i="429"/>
  <c r="G83" i="429"/>
  <c r="G82" i="429"/>
  <c r="G81" i="429"/>
  <c r="G80" i="429"/>
  <c r="G79" i="429"/>
  <c r="G78" i="429"/>
  <c r="G77" i="429"/>
  <c r="G76" i="429"/>
  <c r="G75" i="429"/>
  <c r="G74" i="429"/>
  <c r="G73" i="429"/>
  <c r="G72" i="429"/>
  <c r="G71" i="429"/>
  <c r="G70" i="429"/>
  <c r="G69" i="429"/>
  <c r="G68" i="429"/>
  <c r="G67" i="429"/>
  <c r="G66" i="429"/>
  <c r="G65" i="429"/>
  <c r="G64" i="429"/>
  <c r="G63" i="429"/>
  <c r="G62" i="429"/>
  <c r="G61" i="429"/>
  <c r="G60" i="429"/>
  <c r="G59" i="429"/>
  <c r="G58" i="429"/>
  <c r="G57" i="429"/>
  <c r="G56" i="429"/>
  <c r="G55" i="429"/>
  <c r="G54" i="429"/>
  <c r="G53" i="429"/>
  <c r="G52" i="429"/>
  <c r="G51" i="429"/>
  <c r="G50" i="429"/>
  <c r="G49" i="429"/>
  <c r="G48" i="429"/>
  <c r="G47" i="429"/>
  <c r="G46" i="429"/>
  <c r="G45" i="429"/>
  <c r="G44" i="429"/>
  <c r="G43" i="429"/>
  <c r="G42" i="429"/>
  <c r="G41" i="429"/>
  <c r="G40" i="429"/>
  <c r="G39" i="429"/>
  <c r="G38" i="429"/>
  <c r="G37" i="429"/>
  <c r="G36" i="429"/>
  <c r="G35" i="429"/>
  <c r="G34" i="429"/>
  <c r="G33" i="429"/>
  <c r="G32" i="429"/>
  <c r="G31" i="429"/>
  <c r="G30" i="429"/>
  <c r="G29" i="429"/>
  <c r="E34" i="112" s="1"/>
  <c r="G28" i="429"/>
  <c r="G27" i="429"/>
  <c r="G26" i="429"/>
  <c r="G25" i="429"/>
  <c r="G24" i="429"/>
  <c r="G23" i="429"/>
  <c r="G22" i="429"/>
  <c r="G21" i="429"/>
  <c r="G20" i="429"/>
  <c r="G19" i="429"/>
  <c r="G18" i="429"/>
  <c r="G17" i="429"/>
  <c r="G16" i="429"/>
  <c r="G15" i="429"/>
  <c r="G14" i="429"/>
  <c r="G13" i="429"/>
  <c r="G12" i="429"/>
  <c r="G11" i="429"/>
  <c r="G10" i="429"/>
  <c r="G9" i="429"/>
  <c r="G8" i="429"/>
  <c r="G7" i="429"/>
  <c r="G6" i="429"/>
  <c r="G5" i="429"/>
  <c r="G4" i="429"/>
  <c r="G3" i="429"/>
  <c r="G2" i="429"/>
  <c r="H17" i="429" l="1"/>
  <c r="O212" i="429"/>
  <c r="R212" i="429" s="1"/>
  <c r="Q212" i="429"/>
  <c r="Q211" i="429"/>
  <c r="O211" i="429"/>
  <c r="R211" i="429" s="1"/>
  <c r="Q210" i="429"/>
  <c r="O210" i="429"/>
  <c r="R210" i="429" s="1"/>
  <c r="Q214" i="429"/>
  <c r="O214" i="429"/>
  <c r="R214" i="429" s="1"/>
  <c r="Q213" i="429"/>
  <c r="O213" i="429"/>
  <c r="R213" i="429" s="1"/>
  <c r="H29" i="413" l="1"/>
  <c r="H15" i="413"/>
  <c r="S16" i="414"/>
  <c r="P19" i="412"/>
  <c r="P27" i="412" s="1"/>
  <c r="P53" i="412"/>
  <c r="P73" i="412" s="1"/>
  <c r="F19" i="412"/>
  <c r="F27" i="412" s="1"/>
  <c r="E20" i="114"/>
  <c r="I29" i="412"/>
  <c r="H29" i="412"/>
  <c r="J29" i="412"/>
  <c r="G29" i="412"/>
  <c r="F44" i="412"/>
  <c r="Q25" i="410"/>
  <c r="H26" i="410" s="1"/>
  <c r="R16" i="414" l="1"/>
  <c r="V16" i="414" s="1"/>
  <c r="P33" i="412"/>
  <c r="P38" i="412" s="1"/>
  <c r="P47" i="412" s="1"/>
  <c r="O25" i="411" l="1"/>
  <c r="H34" i="411"/>
  <c r="H70" i="413"/>
  <c r="G70" i="413"/>
  <c r="O22" i="411" l="1"/>
  <c r="H31" i="411"/>
  <c r="H27" i="410"/>
  <c r="G15" i="413" l="1"/>
  <c r="E6" i="112" l="1"/>
  <c r="F70" i="412" l="1"/>
  <c r="E70" i="412"/>
  <c r="F67" i="412"/>
  <c r="E67" i="412"/>
  <c r="Q25" i="411" l="1"/>
  <c r="H25" i="411" s="1"/>
  <c r="H22" i="411" l="1"/>
  <c r="L20" i="410"/>
  <c r="L23" i="410" s="1"/>
  <c r="H23" i="410" s="1"/>
  <c r="H30" i="410"/>
  <c r="N25" i="410"/>
  <c r="H25" i="410" s="1"/>
  <c r="L16" i="410"/>
  <c r="H16" i="410" s="1"/>
  <c r="K73" i="113"/>
  <c r="M215" i="429" s="1"/>
  <c r="H20" i="410" l="1"/>
  <c r="Q215" i="429"/>
  <c r="Q219" i="429" s="1"/>
  <c r="O215" i="429"/>
  <c r="R215" i="429" s="1"/>
  <c r="R219" i="429" s="1"/>
  <c r="M219" i="429"/>
  <c r="H14" i="410"/>
  <c r="H36" i="410" s="1"/>
  <c r="I213" i="429"/>
  <c r="R26" i="414"/>
  <c r="S26" i="414"/>
  <c r="S28" i="414" s="1"/>
  <c r="G47" i="113" l="1"/>
  <c r="G73" i="113"/>
  <c r="F116" i="112"/>
  <c r="F133" i="112" s="1"/>
  <c r="E55" i="114"/>
  <c r="L55" i="114" s="1"/>
  <c r="E54" i="114"/>
  <c r="E53" i="114"/>
  <c r="L53" i="114" s="1"/>
  <c r="E52" i="114"/>
  <c r="L52" i="114" s="1"/>
  <c r="E51" i="114"/>
  <c r="E49" i="114"/>
  <c r="L49" i="114" s="1"/>
  <c r="E48" i="114"/>
  <c r="E44" i="114"/>
  <c r="E43" i="114"/>
  <c r="L43" i="114" s="1"/>
  <c r="E41" i="114"/>
  <c r="E39" i="114"/>
  <c r="L39" i="114" s="1"/>
  <c r="E37" i="114"/>
  <c r="E36" i="114"/>
  <c r="E35" i="114"/>
  <c r="L35" i="114" s="1"/>
  <c r="E30" i="114"/>
  <c r="L30" i="114" s="1"/>
  <c r="E29" i="114"/>
  <c r="L29" i="114" s="1"/>
  <c r="E28" i="114"/>
  <c r="L28" i="114" s="1"/>
  <c r="E27" i="114"/>
  <c r="E26" i="114"/>
  <c r="L26" i="114" s="1"/>
  <c r="E25" i="114"/>
  <c r="L25" i="114" s="1"/>
  <c r="E24" i="114"/>
  <c r="L24" i="114" s="1"/>
  <c r="E23" i="114"/>
  <c r="E22" i="114"/>
  <c r="L22" i="114" s="1"/>
  <c r="E21" i="114"/>
  <c r="L21" i="114" s="1"/>
  <c r="E18" i="114"/>
  <c r="E17" i="114"/>
  <c r="L17" i="114" s="1"/>
  <c r="E16" i="114"/>
  <c r="L16" i="114" s="1"/>
  <c r="E15" i="114"/>
  <c r="L15" i="114" s="1"/>
  <c r="E13" i="114"/>
  <c r="E12" i="114"/>
  <c r="L12" i="114" s="1"/>
  <c r="E11" i="114"/>
  <c r="L11" i="114" s="1"/>
  <c r="E9" i="114"/>
  <c r="E8" i="114"/>
  <c r="L8" i="114" s="1"/>
  <c r="E95" i="113"/>
  <c r="L95" i="113" s="1"/>
  <c r="E94" i="113"/>
  <c r="L94" i="113" s="1"/>
  <c r="E93" i="113"/>
  <c r="L93" i="113" s="1"/>
  <c r="E91" i="113"/>
  <c r="L91" i="113" s="1"/>
  <c r="E90" i="113"/>
  <c r="L90" i="113" s="1"/>
  <c r="G51" i="411" s="1"/>
  <c r="E89" i="113"/>
  <c r="L89" i="113" s="1"/>
  <c r="G46" i="411" s="1"/>
  <c r="E88" i="113"/>
  <c r="L88" i="113" s="1"/>
  <c r="E86" i="113"/>
  <c r="L86" i="113" s="1"/>
  <c r="E85" i="113"/>
  <c r="L85" i="113" s="1"/>
  <c r="E84" i="113"/>
  <c r="L84" i="113" s="1"/>
  <c r="G47" i="411" s="1"/>
  <c r="E83" i="113"/>
  <c r="L83" i="113" s="1"/>
  <c r="E82" i="113"/>
  <c r="L82" i="113" s="1"/>
  <c r="E79" i="113"/>
  <c r="L79" i="113" s="1"/>
  <c r="E78" i="113"/>
  <c r="L78" i="113" s="1"/>
  <c r="E77" i="113"/>
  <c r="L77" i="113" s="1"/>
  <c r="E76" i="113"/>
  <c r="L76" i="113" s="1"/>
  <c r="E75" i="113"/>
  <c r="L75" i="113" s="1"/>
  <c r="E74" i="113"/>
  <c r="E73" i="113"/>
  <c r="L73" i="113" s="1"/>
  <c r="E72" i="113"/>
  <c r="L72" i="113" s="1"/>
  <c r="E71" i="113"/>
  <c r="L71" i="113" s="1"/>
  <c r="E70" i="113"/>
  <c r="L70" i="113" s="1"/>
  <c r="E69" i="113"/>
  <c r="L69" i="113" s="1"/>
  <c r="E68" i="113"/>
  <c r="L68" i="113" s="1"/>
  <c r="E67" i="113"/>
  <c r="L67" i="113" s="1"/>
  <c r="E66" i="113"/>
  <c r="L66" i="113" s="1"/>
  <c r="E65" i="113"/>
  <c r="L65" i="113" s="1"/>
  <c r="E64" i="113"/>
  <c r="L64" i="113" s="1"/>
  <c r="E63" i="113"/>
  <c r="L63" i="113" s="1"/>
  <c r="E62" i="113"/>
  <c r="L62" i="113" s="1"/>
  <c r="E61" i="113"/>
  <c r="L61" i="113" s="1"/>
  <c r="E60" i="113"/>
  <c r="L60" i="113" s="1"/>
  <c r="E59" i="113"/>
  <c r="L59" i="113" s="1"/>
  <c r="E58" i="113"/>
  <c r="L58" i="113" s="1"/>
  <c r="E57" i="113"/>
  <c r="L57" i="113" s="1"/>
  <c r="E56" i="113"/>
  <c r="L56" i="113" s="1"/>
  <c r="E55" i="113"/>
  <c r="L55" i="113" s="1"/>
  <c r="E54" i="113"/>
  <c r="L54" i="113" s="1"/>
  <c r="E50" i="113"/>
  <c r="L50" i="113" s="1"/>
  <c r="E48" i="113"/>
  <c r="L48" i="113" s="1"/>
  <c r="E47" i="113"/>
  <c r="L47" i="113" s="1"/>
  <c r="E46" i="113"/>
  <c r="L46" i="113" s="1"/>
  <c r="E45" i="113"/>
  <c r="L45" i="113" s="1"/>
  <c r="E42" i="113"/>
  <c r="E41" i="113"/>
  <c r="L41" i="113" s="1"/>
  <c r="E39" i="113"/>
  <c r="L39" i="113" s="1"/>
  <c r="E38" i="113"/>
  <c r="L38" i="113" s="1"/>
  <c r="E37" i="113"/>
  <c r="L37" i="113" s="1"/>
  <c r="E36" i="113"/>
  <c r="L36" i="113" s="1"/>
  <c r="E35" i="113"/>
  <c r="L35" i="113" s="1"/>
  <c r="E34" i="113"/>
  <c r="L34" i="113" s="1"/>
  <c r="E26" i="113"/>
  <c r="L26" i="113" s="1"/>
  <c r="E25" i="113"/>
  <c r="L25" i="113" s="1"/>
  <c r="E23" i="113"/>
  <c r="L23" i="113" s="1"/>
  <c r="E22" i="113"/>
  <c r="L22" i="113" s="1"/>
  <c r="E20" i="113"/>
  <c r="L20" i="113" s="1"/>
  <c r="E19" i="113"/>
  <c r="L19" i="113" s="1"/>
  <c r="E18" i="113"/>
  <c r="L18" i="113" s="1"/>
  <c r="E17" i="113"/>
  <c r="E15" i="113"/>
  <c r="L15" i="113" s="1"/>
  <c r="E13" i="113"/>
  <c r="L13" i="113" s="1"/>
  <c r="E12" i="113"/>
  <c r="L12" i="113" s="1"/>
  <c r="E11" i="113"/>
  <c r="L11" i="113" s="1"/>
  <c r="E10" i="113"/>
  <c r="L10" i="113" s="1"/>
  <c r="E9" i="113"/>
  <c r="L9" i="113" s="1"/>
  <c r="E132" i="112"/>
  <c r="L132" i="112" s="1"/>
  <c r="E131" i="112"/>
  <c r="L131" i="112" s="1"/>
  <c r="E130" i="112"/>
  <c r="L130" i="112" s="1"/>
  <c r="E129" i="112"/>
  <c r="L129" i="112" s="1"/>
  <c r="E128" i="112"/>
  <c r="L128" i="112" s="1"/>
  <c r="E127" i="112"/>
  <c r="L127" i="112" s="1"/>
  <c r="E126" i="112"/>
  <c r="L126" i="112" s="1"/>
  <c r="E124" i="112"/>
  <c r="L124" i="112" s="1"/>
  <c r="E123" i="112"/>
  <c r="L123" i="112" s="1"/>
  <c r="E122" i="112"/>
  <c r="L122" i="112" s="1"/>
  <c r="E121" i="112"/>
  <c r="L121" i="112" s="1"/>
  <c r="E120" i="112"/>
  <c r="L120" i="112" s="1"/>
  <c r="E119" i="112"/>
  <c r="L119" i="112" s="1"/>
  <c r="E118" i="112"/>
  <c r="L118" i="112" s="1"/>
  <c r="E117" i="112"/>
  <c r="L117" i="112" s="1"/>
  <c r="E115" i="112"/>
  <c r="L115" i="112" s="1"/>
  <c r="E113" i="112"/>
  <c r="L113" i="112" s="1"/>
  <c r="E111" i="112"/>
  <c r="L111" i="112" s="1"/>
  <c r="E109" i="112"/>
  <c r="L109" i="112" s="1"/>
  <c r="E108" i="112"/>
  <c r="L108" i="112" s="1"/>
  <c r="E106" i="112"/>
  <c r="L106" i="112" s="1"/>
  <c r="E105" i="112"/>
  <c r="E103" i="112"/>
  <c r="L103" i="112" s="1"/>
  <c r="E98" i="112"/>
  <c r="L98" i="112" s="1"/>
  <c r="E96" i="112"/>
  <c r="L96" i="112" s="1"/>
  <c r="E95" i="112"/>
  <c r="L95" i="112" s="1"/>
  <c r="E94" i="112"/>
  <c r="L94" i="112" s="1"/>
  <c r="E93" i="112"/>
  <c r="L93" i="112" s="1"/>
  <c r="E92" i="112"/>
  <c r="L92" i="112" s="1"/>
  <c r="E91" i="112"/>
  <c r="L91" i="112" s="1"/>
  <c r="E90" i="112"/>
  <c r="L90" i="112" s="1"/>
  <c r="E89" i="112"/>
  <c r="L89" i="112" s="1"/>
  <c r="E88" i="112"/>
  <c r="L88" i="112" s="1"/>
  <c r="E87" i="112"/>
  <c r="L87" i="112" s="1"/>
  <c r="E86" i="112"/>
  <c r="L86" i="112" s="1"/>
  <c r="E85" i="112"/>
  <c r="L85" i="112" s="1"/>
  <c r="E84" i="112"/>
  <c r="L84" i="112" s="1"/>
  <c r="E83" i="112"/>
  <c r="L83" i="112" s="1"/>
  <c r="E82" i="112"/>
  <c r="L82" i="112" s="1"/>
  <c r="E81" i="112"/>
  <c r="L81" i="112" s="1"/>
  <c r="E80" i="112"/>
  <c r="L80" i="112" s="1"/>
  <c r="E79" i="112"/>
  <c r="L79" i="112" s="1"/>
  <c r="E78" i="112"/>
  <c r="L78" i="112" s="1"/>
  <c r="E77" i="112"/>
  <c r="L77" i="112" s="1"/>
  <c r="E76" i="112"/>
  <c r="L76" i="112" s="1"/>
  <c r="E75" i="112"/>
  <c r="L75" i="112" s="1"/>
  <c r="E74" i="112"/>
  <c r="L74" i="112" s="1"/>
  <c r="E73" i="112"/>
  <c r="L73" i="112" s="1"/>
  <c r="E72" i="112"/>
  <c r="L72" i="112" s="1"/>
  <c r="E71" i="112"/>
  <c r="L71" i="112" s="1"/>
  <c r="E70" i="112"/>
  <c r="E69" i="112"/>
  <c r="L69" i="112" s="1"/>
  <c r="E68" i="112"/>
  <c r="L68" i="112" s="1"/>
  <c r="E67" i="112"/>
  <c r="L67" i="112" s="1"/>
  <c r="E66" i="112"/>
  <c r="L66" i="112" s="1"/>
  <c r="E65" i="112"/>
  <c r="L65" i="112" s="1"/>
  <c r="E64" i="112"/>
  <c r="L64" i="112" s="1"/>
  <c r="E63" i="112"/>
  <c r="L63" i="112" s="1"/>
  <c r="E62" i="112"/>
  <c r="L62" i="112" s="1"/>
  <c r="E61" i="112"/>
  <c r="L61" i="112" s="1"/>
  <c r="E53" i="112"/>
  <c r="L53" i="112" s="1"/>
  <c r="E52" i="112"/>
  <c r="L52" i="112" s="1"/>
  <c r="E51" i="112"/>
  <c r="L51" i="112" s="1"/>
  <c r="E50" i="112"/>
  <c r="E49" i="112"/>
  <c r="L49" i="112" s="1"/>
  <c r="E47" i="112"/>
  <c r="L47" i="112" s="1"/>
  <c r="E46" i="112"/>
  <c r="E42" i="112"/>
  <c r="L42" i="112" s="1"/>
  <c r="E40" i="112"/>
  <c r="L40" i="112" s="1"/>
  <c r="E39" i="112"/>
  <c r="L39" i="112" s="1"/>
  <c r="E38" i="112"/>
  <c r="L38" i="112" s="1"/>
  <c r="E37" i="112"/>
  <c r="L37" i="112" s="1"/>
  <c r="E36" i="112"/>
  <c r="L36" i="112" s="1"/>
  <c r="E35" i="112"/>
  <c r="L35" i="112" s="1"/>
  <c r="E32" i="112"/>
  <c r="L32" i="112" s="1"/>
  <c r="E31" i="112"/>
  <c r="L31" i="112" s="1"/>
  <c r="E30" i="112"/>
  <c r="L30" i="112" s="1"/>
  <c r="E29" i="112"/>
  <c r="L29" i="112" s="1"/>
  <c r="E27" i="112"/>
  <c r="L27" i="112" s="1"/>
  <c r="E25" i="112"/>
  <c r="L25" i="112" s="1"/>
  <c r="E24" i="112"/>
  <c r="L24" i="112" s="1"/>
  <c r="E20" i="112"/>
  <c r="L20" i="112" s="1"/>
  <c r="E18" i="112"/>
  <c r="L18" i="112" s="1"/>
  <c r="E16" i="112"/>
  <c r="L16" i="112" s="1"/>
  <c r="E15" i="112"/>
  <c r="L15" i="112" s="1"/>
  <c r="E14" i="112"/>
  <c r="L14" i="112" s="1"/>
  <c r="E12" i="112"/>
  <c r="L12" i="112" s="1"/>
  <c r="E10" i="112"/>
  <c r="L10" i="112" s="1"/>
  <c r="E9" i="112"/>
  <c r="L9" i="112" s="1"/>
  <c r="G1382" i="429"/>
  <c r="G1381" i="429"/>
  <c r="G1380" i="429"/>
  <c r="G1379" i="429"/>
  <c r="G1378" i="429"/>
  <c r="G1377" i="429"/>
  <c r="G1376" i="429"/>
  <c r="G1375" i="429"/>
  <c r="G1374" i="429"/>
  <c r="G1373" i="429"/>
  <c r="G1372" i="429"/>
  <c r="G1371" i="429"/>
  <c r="G1370" i="429"/>
  <c r="G1369" i="429"/>
  <c r="G1368" i="429"/>
  <c r="G1367" i="429"/>
  <c r="G1366" i="429"/>
  <c r="G1365" i="429"/>
  <c r="G1364" i="429"/>
  <c r="G1363" i="429"/>
  <c r="G1362" i="429"/>
  <c r="G1361" i="429"/>
  <c r="G1360" i="429"/>
  <c r="G1359" i="429"/>
  <c r="G1358" i="429"/>
  <c r="G1357" i="429"/>
  <c r="G1356" i="429"/>
  <c r="G1355" i="429"/>
  <c r="G1354" i="429"/>
  <c r="G1353" i="429"/>
  <c r="G1352" i="429"/>
  <c r="G1351" i="429"/>
  <c r="G1350" i="429"/>
  <c r="G1349" i="429"/>
  <c r="G1348" i="429"/>
  <c r="G1347" i="429"/>
  <c r="G1346" i="429"/>
  <c r="G1345" i="429"/>
  <c r="G1344" i="429"/>
  <c r="G1343" i="429"/>
  <c r="G1342" i="429"/>
  <c r="G1341" i="429"/>
  <c r="G1340" i="429"/>
  <c r="G1339" i="429"/>
  <c r="G1338" i="429"/>
  <c r="G1337" i="429"/>
  <c r="G1336" i="429"/>
  <c r="G1335" i="429"/>
  <c r="G1334" i="429"/>
  <c r="G1333" i="429"/>
  <c r="G1332" i="429"/>
  <c r="G1331" i="429"/>
  <c r="G1330" i="429"/>
  <c r="G1329" i="429"/>
  <c r="G1328" i="429"/>
  <c r="G1327" i="429"/>
  <c r="G1326" i="429"/>
  <c r="G1325" i="429"/>
  <c r="G1324" i="429"/>
  <c r="G1323" i="429"/>
  <c r="G1322" i="429"/>
  <c r="G1321" i="429"/>
  <c r="G1320" i="429"/>
  <c r="G1319" i="429"/>
  <c r="G1318" i="429"/>
  <c r="G1317" i="429"/>
  <c r="G1316" i="429"/>
  <c r="G1315" i="429"/>
  <c r="G1314" i="429"/>
  <c r="G1313" i="429"/>
  <c r="G1312" i="429"/>
  <c r="G1311" i="429"/>
  <c r="G1310" i="429"/>
  <c r="G1309" i="429"/>
  <c r="G1308" i="429"/>
  <c r="G1307" i="429"/>
  <c r="G1306" i="429"/>
  <c r="G1305" i="429"/>
  <c r="G1304" i="429"/>
  <c r="G1303" i="429"/>
  <c r="G1302" i="429"/>
  <c r="G1301" i="429"/>
  <c r="G1300" i="429"/>
  <c r="G1299" i="429"/>
  <c r="G1298" i="429"/>
  <c r="G1297" i="429"/>
  <c r="G1296" i="429"/>
  <c r="G1295" i="429"/>
  <c r="G1294" i="429"/>
  <c r="G1293" i="429"/>
  <c r="G1292" i="429"/>
  <c r="G1291" i="429"/>
  <c r="G1290" i="429"/>
  <c r="G1289" i="429"/>
  <c r="G1288" i="429"/>
  <c r="G1287" i="429"/>
  <c r="G1286" i="429"/>
  <c r="G1285" i="429"/>
  <c r="G1284" i="429"/>
  <c r="G1283" i="429"/>
  <c r="G1282" i="429"/>
  <c r="G1281" i="429"/>
  <c r="G1280" i="429"/>
  <c r="G1279" i="429"/>
  <c r="G1278" i="429"/>
  <c r="G1277" i="429"/>
  <c r="G1276" i="429"/>
  <c r="G1275" i="429"/>
  <c r="G1274" i="429"/>
  <c r="G1273" i="429"/>
  <c r="G1272" i="429"/>
  <c r="G1271" i="429"/>
  <c r="G1270" i="429"/>
  <c r="G1269" i="429"/>
  <c r="G1268" i="429"/>
  <c r="G1267" i="429"/>
  <c r="G1266" i="429"/>
  <c r="G1265" i="429"/>
  <c r="G1264" i="429"/>
  <c r="G1263" i="429"/>
  <c r="G1262" i="429"/>
  <c r="G1261" i="429"/>
  <c r="G1260" i="429"/>
  <c r="G1259" i="429"/>
  <c r="G1258" i="429"/>
  <c r="G1257" i="429"/>
  <c r="G1256" i="429"/>
  <c r="G1255" i="429"/>
  <c r="G1254" i="429"/>
  <c r="G1253" i="429"/>
  <c r="G1252" i="429"/>
  <c r="G1251" i="429"/>
  <c r="G1250" i="429"/>
  <c r="G1249" i="429"/>
  <c r="G1248" i="429"/>
  <c r="G1247" i="429"/>
  <c r="G1246" i="429"/>
  <c r="G1245" i="429"/>
  <c r="G1244" i="429"/>
  <c r="G1243" i="429"/>
  <c r="G1242" i="429"/>
  <c r="G1241" i="429"/>
  <c r="G1240" i="429"/>
  <c r="G1239" i="429"/>
  <c r="G1238" i="429"/>
  <c r="G1237" i="429"/>
  <c r="G1236" i="429"/>
  <c r="G1235" i="429"/>
  <c r="G1234" i="429"/>
  <c r="G1233" i="429"/>
  <c r="G1232" i="429"/>
  <c r="G1231" i="429"/>
  <c r="G1230" i="429"/>
  <c r="G1229" i="429"/>
  <c r="G1228" i="429"/>
  <c r="G1227" i="429"/>
  <c r="G1226" i="429"/>
  <c r="G1225" i="429"/>
  <c r="G1224" i="429"/>
  <c r="G1223" i="429"/>
  <c r="G1222" i="429"/>
  <c r="G1221" i="429"/>
  <c r="G1220" i="429"/>
  <c r="G1219" i="429"/>
  <c r="G1218" i="429"/>
  <c r="G1217" i="429"/>
  <c r="G1216" i="429"/>
  <c r="G1215" i="429"/>
  <c r="G1214" i="429"/>
  <c r="G1213" i="429"/>
  <c r="G1212" i="429"/>
  <c r="G1211" i="429"/>
  <c r="G1210" i="429"/>
  <c r="G1209" i="429"/>
  <c r="G1208" i="429"/>
  <c r="G1207" i="429"/>
  <c r="G1206" i="429"/>
  <c r="G1205" i="429"/>
  <c r="G1204" i="429"/>
  <c r="G1203" i="429"/>
  <c r="G1202" i="429"/>
  <c r="G1201" i="429"/>
  <c r="G1200" i="429"/>
  <c r="G1199" i="429"/>
  <c r="G1198" i="429"/>
  <c r="G1197" i="429"/>
  <c r="G1196" i="429"/>
  <c r="G1195" i="429"/>
  <c r="G1194" i="429"/>
  <c r="G1193" i="429"/>
  <c r="G1192" i="429"/>
  <c r="G1191" i="429"/>
  <c r="G1190" i="429"/>
  <c r="G1189" i="429"/>
  <c r="G1188" i="429"/>
  <c r="G1187" i="429"/>
  <c r="G1186" i="429"/>
  <c r="G1185" i="429"/>
  <c r="G1184" i="429"/>
  <c r="G1183" i="429"/>
  <c r="G1182" i="429"/>
  <c r="G1181" i="429"/>
  <c r="G1180" i="429"/>
  <c r="G1179" i="429"/>
  <c r="G1178" i="429"/>
  <c r="G1177" i="429"/>
  <c r="G1176" i="429"/>
  <c r="G1175" i="429"/>
  <c r="G1174" i="429"/>
  <c r="G1173" i="429"/>
  <c r="G1172" i="429"/>
  <c r="G1171" i="429"/>
  <c r="G1170" i="429"/>
  <c r="G1169" i="429"/>
  <c r="G1168" i="429"/>
  <c r="G1167" i="429"/>
  <c r="G1166" i="429"/>
  <c r="G1165" i="429"/>
  <c r="G1164" i="429"/>
  <c r="G1163" i="429"/>
  <c r="G1162" i="429"/>
  <c r="G1161" i="429"/>
  <c r="G1160" i="429"/>
  <c r="G1159" i="429"/>
  <c r="G1158" i="429"/>
  <c r="G1157" i="429"/>
  <c r="G1156" i="429"/>
  <c r="G1155" i="429"/>
  <c r="G1154" i="429"/>
  <c r="G1153" i="429"/>
  <c r="G1152" i="429"/>
  <c r="G1151" i="429"/>
  <c r="G1150" i="429"/>
  <c r="G1149" i="429"/>
  <c r="G1148" i="429"/>
  <c r="G1147" i="429"/>
  <c r="G1146" i="429"/>
  <c r="G1145" i="429"/>
  <c r="G1144" i="429"/>
  <c r="G1143" i="429"/>
  <c r="G1142" i="429"/>
  <c r="G1141" i="429"/>
  <c r="G1140" i="429"/>
  <c r="G1139" i="429"/>
  <c r="G1138" i="429"/>
  <c r="G1137" i="429"/>
  <c r="G1136" i="429"/>
  <c r="G1135" i="429"/>
  <c r="G1134" i="429"/>
  <c r="G1133" i="429"/>
  <c r="G1132" i="429"/>
  <c r="G1131" i="429"/>
  <c r="G1130" i="429"/>
  <c r="G1129" i="429"/>
  <c r="G1128" i="429"/>
  <c r="G1127" i="429"/>
  <c r="G1126" i="429"/>
  <c r="G1125" i="429"/>
  <c r="G1124" i="429"/>
  <c r="G1123" i="429"/>
  <c r="G1122" i="429"/>
  <c r="G1121" i="429"/>
  <c r="G1120" i="429"/>
  <c r="G1119" i="429"/>
  <c r="G1118" i="429"/>
  <c r="G1117" i="429"/>
  <c r="G1116" i="429"/>
  <c r="G1115" i="429"/>
  <c r="G1114" i="429"/>
  <c r="G1113" i="429"/>
  <c r="G1112" i="429"/>
  <c r="G1111" i="429"/>
  <c r="G1110" i="429"/>
  <c r="G1109" i="429"/>
  <c r="G1108" i="429"/>
  <c r="G1107" i="429"/>
  <c r="G1106" i="429"/>
  <c r="G1105" i="429"/>
  <c r="G1104" i="429"/>
  <c r="G1103" i="429"/>
  <c r="G1102" i="429"/>
  <c r="G1101" i="429"/>
  <c r="G1100" i="429"/>
  <c r="G1099" i="429"/>
  <c r="G1098" i="429"/>
  <c r="G1097" i="429"/>
  <c r="G1096" i="429"/>
  <c r="G1095" i="429"/>
  <c r="G1094" i="429"/>
  <c r="G1093" i="429"/>
  <c r="G1092" i="429"/>
  <c r="G1091" i="429"/>
  <c r="G1090" i="429"/>
  <c r="G1089" i="429"/>
  <c r="E50" i="114" s="1"/>
  <c r="L50" i="114" s="1"/>
  <c r="G1088" i="429"/>
  <c r="G1087" i="429"/>
  <c r="G1086" i="429"/>
  <c r="G1085" i="429"/>
  <c r="G1084" i="429"/>
  <c r="G1083" i="429"/>
  <c r="E47" i="114" s="1"/>
  <c r="L47" i="114" s="1"/>
  <c r="G1082" i="429"/>
  <c r="G1081" i="429"/>
  <c r="G1080" i="429"/>
  <c r="E46" i="114" s="1"/>
  <c r="L46" i="114" s="1"/>
  <c r="G1079" i="429"/>
  <c r="G1078" i="429"/>
  <c r="G1077" i="429"/>
  <c r="G1076" i="429"/>
  <c r="G1075" i="429"/>
  <c r="G1074" i="429"/>
  <c r="G1073" i="429"/>
  <c r="G1072" i="429"/>
  <c r="E40" i="114" s="1"/>
  <c r="L40" i="114" s="1"/>
  <c r="G1071" i="429"/>
  <c r="G1070" i="429"/>
  <c r="G1069" i="429"/>
  <c r="E38" i="114" s="1"/>
  <c r="L38" i="114" s="1"/>
  <c r="G1068" i="429"/>
  <c r="G1067" i="429"/>
  <c r="G1066" i="429"/>
  <c r="G1065" i="429"/>
  <c r="G1064" i="429"/>
  <c r="G1063" i="429"/>
  <c r="G1062" i="429"/>
  <c r="G1061" i="429"/>
  <c r="G1060" i="429"/>
  <c r="G1059" i="429"/>
  <c r="G1058" i="429"/>
  <c r="E33" i="114" s="1"/>
  <c r="L33" i="114" s="1"/>
  <c r="G1057" i="429"/>
  <c r="G1056" i="429"/>
  <c r="G1055" i="429"/>
  <c r="E32" i="114" s="1"/>
  <c r="L32" i="114" s="1"/>
  <c r="G1054" i="429"/>
  <c r="G1053" i="429"/>
  <c r="G1052" i="429"/>
  <c r="G1051" i="429"/>
  <c r="G1050" i="429"/>
  <c r="E34" i="114" s="1"/>
  <c r="L34" i="114" s="1"/>
  <c r="G1049" i="429"/>
  <c r="G1048" i="429"/>
  <c r="G1047" i="429"/>
  <c r="E45" i="114" s="1"/>
  <c r="G1046" i="429"/>
  <c r="G1045" i="429"/>
  <c r="G1044" i="429"/>
  <c r="G1043" i="429"/>
  <c r="G1042" i="429"/>
  <c r="G1041" i="429"/>
  <c r="G1040" i="429"/>
  <c r="G1039" i="429"/>
  <c r="G1038" i="429"/>
  <c r="E19" i="114" s="1"/>
  <c r="L19" i="114" s="1"/>
  <c r="G1037" i="429"/>
  <c r="G1036" i="429"/>
  <c r="G1035" i="429"/>
  <c r="E14" i="114" s="1"/>
  <c r="L14" i="114" s="1"/>
  <c r="G1034" i="429"/>
  <c r="G1033" i="429"/>
  <c r="G1032" i="429"/>
  <c r="G1031" i="429"/>
  <c r="G1030" i="429"/>
  <c r="G1029" i="429"/>
  <c r="G1028" i="429"/>
  <c r="G1027" i="429"/>
  <c r="G1026" i="429"/>
  <c r="G1025" i="429"/>
  <c r="G1024" i="429"/>
  <c r="E10" i="114" s="1"/>
  <c r="L10" i="114" s="1"/>
  <c r="G1023" i="429"/>
  <c r="G1022" i="429"/>
  <c r="G1021" i="429"/>
  <c r="G1020" i="429"/>
  <c r="G1019" i="429"/>
  <c r="G1018" i="429"/>
  <c r="G1017" i="429"/>
  <c r="G1016" i="429"/>
  <c r="E7" i="114" s="1"/>
  <c r="L7" i="114" s="1"/>
  <c r="G1015" i="429"/>
  <c r="G1014" i="429"/>
  <c r="G1013" i="429"/>
  <c r="G1012" i="429"/>
  <c r="G1011" i="429"/>
  <c r="G1010" i="429"/>
  <c r="G1009" i="429"/>
  <c r="G1008" i="429"/>
  <c r="G1007" i="429"/>
  <c r="G1006" i="429"/>
  <c r="G1005" i="429"/>
  <c r="G1004" i="429"/>
  <c r="G1003" i="429"/>
  <c r="G1002" i="429"/>
  <c r="G1001" i="429"/>
  <c r="E6" i="114" s="1"/>
  <c r="L6" i="114" s="1"/>
  <c r="G1000" i="429"/>
  <c r="G999" i="429"/>
  <c r="G998" i="429"/>
  <c r="G997" i="429"/>
  <c r="G996" i="429"/>
  <c r="G995" i="429"/>
  <c r="G994" i="429"/>
  <c r="G993" i="429"/>
  <c r="G992" i="429"/>
  <c r="G991" i="429"/>
  <c r="G990" i="429"/>
  <c r="E92" i="113" s="1"/>
  <c r="L92" i="113" s="1"/>
  <c r="G989" i="429"/>
  <c r="G988" i="429"/>
  <c r="G987" i="429"/>
  <c r="E87" i="113" s="1"/>
  <c r="L87" i="113" s="1"/>
  <c r="G48" i="411" s="1"/>
  <c r="G986" i="429"/>
  <c r="G985" i="429"/>
  <c r="G984" i="429"/>
  <c r="G983" i="429"/>
  <c r="G982" i="429"/>
  <c r="G981" i="429"/>
  <c r="G980" i="429"/>
  <c r="E81" i="113" s="1"/>
  <c r="L81" i="113" s="1"/>
  <c r="G979" i="429"/>
  <c r="G978" i="429"/>
  <c r="G977" i="429"/>
  <c r="G976" i="429"/>
  <c r="G975" i="429"/>
  <c r="G974" i="429"/>
  <c r="G973" i="429"/>
  <c r="G972" i="429"/>
  <c r="G971" i="429"/>
  <c r="G970" i="429"/>
  <c r="G969" i="429"/>
  <c r="G968" i="429"/>
  <c r="E53" i="113" s="1"/>
  <c r="L53" i="113" s="1"/>
  <c r="G967" i="429"/>
  <c r="G966" i="429"/>
  <c r="G965" i="429"/>
  <c r="G964" i="429"/>
  <c r="E52" i="113" s="1"/>
  <c r="L52" i="113" s="1"/>
  <c r="G963" i="429"/>
  <c r="G962" i="429"/>
  <c r="G961" i="429"/>
  <c r="E51" i="113" s="1"/>
  <c r="L51" i="113" s="1"/>
  <c r="G960" i="429"/>
  <c r="G959" i="429"/>
  <c r="G958" i="429"/>
  <c r="E30" i="113" s="1"/>
  <c r="L30" i="113" s="1"/>
  <c r="G957" i="429"/>
  <c r="G956" i="429"/>
  <c r="G955" i="429"/>
  <c r="G954" i="429"/>
  <c r="G953" i="429"/>
  <c r="G952" i="429"/>
  <c r="G951" i="429"/>
  <c r="E29" i="113" s="1"/>
  <c r="L29" i="113" s="1"/>
  <c r="G950" i="429"/>
  <c r="G949" i="429"/>
  <c r="G948" i="429"/>
  <c r="G947" i="429"/>
  <c r="E49" i="113" s="1"/>
  <c r="L49" i="113" s="1"/>
  <c r="G946" i="429"/>
  <c r="G945" i="429"/>
  <c r="G944" i="429"/>
  <c r="E44" i="113" s="1"/>
  <c r="L44" i="113" s="1"/>
  <c r="G943" i="429"/>
  <c r="G942" i="429"/>
  <c r="G941" i="429"/>
  <c r="E43" i="113" s="1"/>
  <c r="L43" i="113" s="1"/>
  <c r="G940" i="429"/>
  <c r="G939" i="429"/>
  <c r="G938" i="429"/>
  <c r="E31" i="113" s="1"/>
  <c r="L31" i="113" s="1"/>
  <c r="G937" i="429"/>
  <c r="G936" i="429"/>
  <c r="G935" i="429"/>
  <c r="G934" i="429"/>
  <c r="G933" i="429"/>
  <c r="G932" i="429"/>
  <c r="G931" i="429"/>
  <c r="G930" i="429"/>
  <c r="G929" i="429"/>
  <c r="G928" i="429"/>
  <c r="G927" i="429"/>
  <c r="G926" i="429"/>
  <c r="G925" i="429"/>
  <c r="G924" i="429"/>
  <c r="G923" i="429"/>
  <c r="G922" i="429"/>
  <c r="G921" i="429"/>
  <c r="G920" i="429"/>
  <c r="G919" i="429"/>
  <c r="G918" i="429"/>
  <c r="G917" i="429"/>
  <c r="G916" i="429"/>
  <c r="G915" i="429"/>
  <c r="G914" i="429"/>
  <c r="G913" i="429"/>
  <c r="G912" i="429"/>
  <c r="G911" i="429"/>
  <c r="G910" i="429"/>
  <c r="G909" i="429"/>
  <c r="G908" i="429"/>
  <c r="G907" i="429"/>
  <c r="G906" i="429"/>
  <c r="G905" i="429"/>
  <c r="G904" i="429"/>
  <c r="G903" i="429"/>
  <c r="G902" i="429"/>
  <c r="G901" i="429"/>
  <c r="G900" i="429"/>
  <c r="G899" i="429"/>
  <c r="G898" i="429"/>
  <c r="G897" i="429"/>
  <c r="G896" i="429"/>
  <c r="G895" i="429"/>
  <c r="G894" i="429"/>
  <c r="G893" i="429"/>
  <c r="G892" i="429"/>
  <c r="G891" i="429"/>
  <c r="G890" i="429"/>
  <c r="G889" i="429"/>
  <c r="G888" i="429"/>
  <c r="G887" i="429"/>
  <c r="G886" i="429"/>
  <c r="E40" i="113" s="1"/>
  <c r="L40" i="113" s="1"/>
  <c r="G885" i="429"/>
  <c r="G884" i="429"/>
  <c r="G883" i="429"/>
  <c r="G882" i="429"/>
  <c r="G881" i="429"/>
  <c r="G880" i="429"/>
  <c r="G879" i="429"/>
  <c r="G878" i="429"/>
  <c r="G877" i="429"/>
  <c r="G876" i="429"/>
  <c r="E24" i="113" s="1"/>
  <c r="L24" i="113" s="1"/>
  <c r="G875" i="429"/>
  <c r="G874" i="429"/>
  <c r="G873" i="429"/>
  <c r="G872" i="429"/>
  <c r="G871" i="429"/>
  <c r="G870" i="429"/>
  <c r="G869" i="429"/>
  <c r="G868" i="429"/>
  <c r="G867" i="429"/>
  <c r="G866" i="429"/>
  <c r="G865" i="429"/>
  <c r="G864" i="429"/>
  <c r="G863" i="429"/>
  <c r="G862" i="429"/>
  <c r="G861" i="429"/>
  <c r="G860" i="429"/>
  <c r="G859" i="429"/>
  <c r="G858" i="429"/>
  <c r="G857" i="429"/>
  <c r="G856" i="429"/>
  <c r="G855" i="429"/>
  <c r="G854" i="429"/>
  <c r="G853" i="429"/>
  <c r="G852" i="429"/>
  <c r="G851" i="429"/>
  <c r="G850" i="429"/>
  <c r="G849" i="429"/>
  <c r="G848" i="429"/>
  <c r="G847" i="429"/>
  <c r="G846" i="429"/>
  <c r="G845" i="429"/>
  <c r="G844" i="429"/>
  <c r="G843" i="429"/>
  <c r="E21" i="113" s="1"/>
  <c r="L21" i="113" s="1"/>
  <c r="G842" i="429"/>
  <c r="G841" i="429"/>
  <c r="G840" i="429"/>
  <c r="G839" i="429"/>
  <c r="G838" i="429"/>
  <c r="G837" i="429"/>
  <c r="G836" i="429"/>
  <c r="G835" i="429"/>
  <c r="G834" i="429"/>
  <c r="G833" i="429"/>
  <c r="G832" i="429"/>
  <c r="G831" i="429"/>
  <c r="G830" i="429"/>
  <c r="G829" i="429"/>
  <c r="G828" i="429"/>
  <c r="G827" i="429"/>
  <c r="G826" i="429"/>
  <c r="G825" i="429"/>
  <c r="G824" i="429"/>
  <c r="G823" i="429"/>
  <c r="G822" i="429"/>
  <c r="G821" i="429"/>
  <c r="G820" i="429"/>
  <c r="G819" i="429"/>
  <c r="G818" i="429"/>
  <c r="G817" i="429"/>
  <c r="G816" i="429"/>
  <c r="G815" i="429"/>
  <c r="G814" i="429"/>
  <c r="G813" i="429"/>
  <c r="G812" i="429"/>
  <c r="G811" i="429"/>
  <c r="G810" i="429"/>
  <c r="G809" i="429"/>
  <c r="G808" i="429"/>
  <c r="G807" i="429"/>
  <c r="G806" i="429"/>
  <c r="G805" i="429"/>
  <c r="G804" i="429"/>
  <c r="G803" i="429"/>
  <c r="G802" i="429"/>
  <c r="G801" i="429"/>
  <c r="G800" i="429"/>
  <c r="G799" i="429"/>
  <c r="G798" i="429"/>
  <c r="G797" i="429"/>
  <c r="G796" i="429"/>
  <c r="G795" i="429"/>
  <c r="G794" i="429"/>
  <c r="G793" i="429"/>
  <c r="G792" i="429"/>
  <c r="G791" i="429"/>
  <c r="G790" i="429"/>
  <c r="G789" i="429"/>
  <c r="G788" i="429"/>
  <c r="G787" i="429"/>
  <c r="G786" i="429"/>
  <c r="G785" i="429"/>
  <c r="G784" i="429"/>
  <c r="G783" i="429"/>
  <c r="G782" i="429"/>
  <c r="G781" i="429"/>
  <c r="G780" i="429"/>
  <c r="G779" i="429"/>
  <c r="G778" i="429"/>
  <c r="G777" i="429"/>
  <c r="G776" i="429"/>
  <c r="G775" i="429"/>
  <c r="G774" i="429"/>
  <c r="G773" i="429"/>
  <c r="G772" i="429"/>
  <c r="G771" i="429"/>
  <c r="G770" i="429"/>
  <c r="G769" i="429"/>
  <c r="G768" i="429"/>
  <c r="G767" i="429"/>
  <c r="G766" i="429"/>
  <c r="G765" i="429"/>
  <c r="G764" i="429"/>
  <c r="G763" i="429"/>
  <c r="G762" i="429"/>
  <c r="G761" i="429"/>
  <c r="G760" i="429"/>
  <c r="G759" i="429"/>
  <c r="G758" i="429"/>
  <c r="G757" i="429"/>
  <c r="G756" i="429"/>
  <c r="G755" i="429"/>
  <c r="G754" i="429"/>
  <c r="G753" i="429"/>
  <c r="G752" i="429"/>
  <c r="G751" i="429"/>
  <c r="G750" i="429"/>
  <c r="G749" i="429"/>
  <c r="G748" i="429"/>
  <c r="G747" i="429"/>
  <c r="G746" i="429"/>
  <c r="G745" i="429"/>
  <c r="G744" i="429"/>
  <c r="G743" i="429"/>
  <c r="G742" i="429"/>
  <c r="G741" i="429"/>
  <c r="G740" i="429"/>
  <c r="G739" i="429"/>
  <c r="G738" i="429"/>
  <c r="G737" i="429"/>
  <c r="G736" i="429"/>
  <c r="G735" i="429"/>
  <c r="G734" i="429"/>
  <c r="G733" i="429"/>
  <c r="G732" i="429"/>
  <c r="G731" i="429"/>
  <c r="G730" i="429"/>
  <c r="G729" i="429"/>
  <c r="G728" i="429"/>
  <c r="G727" i="429"/>
  <c r="G726" i="429"/>
  <c r="G725" i="429"/>
  <c r="G724" i="429"/>
  <c r="G723" i="429"/>
  <c r="G722" i="429"/>
  <c r="G721" i="429"/>
  <c r="G720" i="429"/>
  <c r="G719" i="429"/>
  <c r="G718" i="429"/>
  <c r="G717" i="429"/>
  <c r="G716" i="429"/>
  <c r="G715" i="429"/>
  <c r="G714" i="429"/>
  <c r="G713" i="429"/>
  <c r="G712" i="429"/>
  <c r="G711" i="429"/>
  <c r="G710" i="429"/>
  <c r="G709" i="429"/>
  <c r="G708" i="429"/>
  <c r="G707" i="429"/>
  <c r="G706" i="429"/>
  <c r="G705" i="429"/>
  <c r="G704" i="429"/>
  <c r="G703" i="429"/>
  <c r="G702" i="429"/>
  <c r="G701" i="429"/>
  <c r="G700" i="429"/>
  <c r="G699" i="429"/>
  <c r="G698" i="429"/>
  <c r="G697" i="429"/>
  <c r="G696" i="429"/>
  <c r="G695" i="429"/>
  <c r="G694" i="429"/>
  <c r="G693" i="429"/>
  <c r="G692" i="429"/>
  <c r="G691" i="429"/>
  <c r="G690" i="429"/>
  <c r="G689" i="429"/>
  <c r="G688" i="429"/>
  <c r="G687" i="429"/>
  <c r="G686" i="429"/>
  <c r="G685" i="429"/>
  <c r="G684" i="429"/>
  <c r="G683" i="429"/>
  <c r="G682" i="429"/>
  <c r="G681" i="429"/>
  <c r="G680" i="429"/>
  <c r="G679" i="429"/>
  <c r="G678" i="429"/>
  <c r="G677" i="429"/>
  <c r="G676" i="429"/>
  <c r="G675" i="429"/>
  <c r="G674" i="429"/>
  <c r="G673" i="429"/>
  <c r="G672" i="429"/>
  <c r="G671" i="429"/>
  <c r="G670" i="429"/>
  <c r="G669" i="429"/>
  <c r="G668" i="429"/>
  <c r="G667" i="429"/>
  <c r="G666" i="429"/>
  <c r="G665" i="429"/>
  <c r="G664" i="429"/>
  <c r="G663" i="429"/>
  <c r="G662" i="429"/>
  <c r="G661" i="429"/>
  <c r="G660" i="429"/>
  <c r="G659" i="429"/>
  <c r="G658" i="429"/>
  <c r="G657" i="429"/>
  <c r="G656" i="429"/>
  <c r="G655" i="429"/>
  <c r="G654" i="429"/>
  <c r="G653" i="429"/>
  <c r="G652" i="429"/>
  <c r="G651" i="429"/>
  <c r="G650" i="429"/>
  <c r="G649" i="429"/>
  <c r="G648" i="429"/>
  <c r="G647" i="429"/>
  <c r="G646" i="429"/>
  <c r="G645" i="429"/>
  <c r="G644" i="429"/>
  <c r="G643" i="429"/>
  <c r="G642" i="429"/>
  <c r="G641" i="429"/>
  <c r="G640" i="429"/>
  <c r="G639" i="429"/>
  <c r="G638" i="429"/>
  <c r="G637" i="429"/>
  <c r="G636" i="429"/>
  <c r="G635" i="429"/>
  <c r="G634" i="429"/>
  <c r="G633" i="429"/>
  <c r="G632" i="429"/>
  <c r="G631" i="429"/>
  <c r="G630" i="429"/>
  <c r="G629" i="429"/>
  <c r="G628" i="429"/>
  <c r="G627" i="429"/>
  <c r="G626" i="429"/>
  <c r="G625" i="429"/>
  <c r="G624" i="429"/>
  <c r="G623" i="429"/>
  <c r="G622" i="429"/>
  <c r="G621" i="429"/>
  <c r="G620" i="429"/>
  <c r="G619" i="429"/>
  <c r="G618" i="429"/>
  <c r="G617" i="429"/>
  <c r="G616" i="429"/>
  <c r="G615" i="429"/>
  <c r="G614" i="429"/>
  <c r="G613" i="429"/>
  <c r="G612" i="429"/>
  <c r="G611" i="429"/>
  <c r="G610" i="429"/>
  <c r="G609" i="429"/>
  <c r="G608" i="429"/>
  <c r="G607" i="429"/>
  <c r="G606" i="429"/>
  <c r="G605" i="429"/>
  <c r="G604" i="429"/>
  <c r="G603" i="429"/>
  <c r="G602" i="429"/>
  <c r="G601" i="429"/>
  <c r="G600" i="429"/>
  <c r="G599" i="429"/>
  <c r="G598" i="429"/>
  <c r="G597" i="429"/>
  <c r="G596" i="429"/>
  <c r="G595" i="429"/>
  <c r="G594" i="429"/>
  <c r="G593" i="429"/>
  <c r="G592" i="429"/>
  <c r="G591" i="429"/>
  <c r="G590" i="429"/>
  <c r="G589" i="429"/>
  <c r="G588" i="429"/>
  <c r="G587" i="429"/>
  <c r="G586" i="429"/>
  <c r="G585" i="429"/>
  <c r="G584" i="429"/>
  <c r="G583" i="429"/>
  <c r="G582" i="429"/>
  <c r="G581" i="429"/>
  <c r="G580" i="429"/>
  <c r="G579" i="429"/>
  <c r="G578" i="429"/>
  <c r="G577" i="429"/>
  <c r="G576" i="429"/>
  <c r="G575" i="429"/>
  <c r="G574" i="429"/>
  <c r="G573" i="429"/>
  <c r="G572" i="429"/>
  <c r="G571" i="429"/>
  <c r="G570" i="429"/>
  <c r="G569" i="429"/>
  <c r="G568" i="429"/>
  <c r="G567" i="429"/>
  <c r="G566" i="429"/>
  <c r="G565" i="429"/>
  <c r="G564" i="429"/>
  <c r="G563" i="429"/>
  <c r="G562" i="429"/>
  <c r="G561" i="429"/>
  <c r="G560" i="429"/>
  <c r="G559" i="429"/>
  <c r="G558" i="429"/>
  <c r="G557" i="429"/>
  <c r="G556" i="429"/>
  <c r="G555" i="429"/>
  <c r="G554" i="429"/>
  <c r="G553" i="429"/>
  <c r="G552" i="429"/>
  <c r="G551" i="429"/>
  <c r="G550" i="429"/>
  <c r="G549" i="429"/>
  <c r="G548" i="429"/>
  <c r="G547" i="429"/>
  <c r="G546" i="429"/>
  <c r="G545" i="429"/>
  <c r="G544" i="429"/>
  <c r="G543" i="429"/>
  <c r="G542" i="429"/>
  <c r="G541" i="429"/>
  <c r="G540" i="429"/>
  <c r="G539" i="429"/>
  <c r="G538" i="429"/>
  <c r="G537" i="429"/>
  <c r="G536" i="429"/>
  <c r="G535" i="429"/>
  <c r="G534" i="429"/>
  <c r="G533" i="429"/>
  <c r="G532" i="429"/>
  <c r="G531" i="429"/>
  <c r="G530" i="429"/>
  <c r="G529" i="429"/>
  <c r="G528" i="429"/>
  <c r="G527" i="429"/>
  <c r="G526" i="429"/>
  <c r="G525" i="429"/>
  <c r="G524" i="429"/>
  <c r="G523" i="429"/>
  <c r="G522" i="429"/>
  <c r="G521" i="429"/>
  <c r="G520" i="429"/>
  <c r="G519" i="429"/>
  <c r="G518" i="429"/>
  <c r="G517" i="429"/>
  <c r="G516" i="429"/>
  <c r="G515" i="429"/>
  <c r="G514" i="429"/>
  <c r="G513" i="429"/>
  <c r="G512" i="429"/>
  <c r="G511" i="429"/>
  <c r="G510" i="429"/>
  <c r="G509" i="429"/>
  <c r="G508" i="429"/>
  <c r="G507" i="429"/>
  <c r="G506" i="429"/>
  <c r="G505" i="429"/>
  <c r="G504" i="429"/>
  <c r="G503" i="429"/>
  <c r="G502" i="429"/>
  <c r="G501" i="429"/>
  <c r="G500" i="429"/>
  <c r="G499" i="429"/>
  <c r="G498" i="429"/>
  <c r="G497" i="429"/>
  <c r="G496" i="429"/>
  <c r="G495" i="429"/>
  <c r="G494" i="429"/>
  <c r="G493" i="429"/>
  <c r="G492" i="429"/>
  <c r="G491" i="429"/>
  <c r="G490" i="429"/>
  <c r="G489" i="429"/>
  <c r="G488" i="429"/>
  <c r="G487" i="429"/>
  <c r="G486" i="429"/>
  <c r="G485" i="429"/>
  <c r="G484" i="429"/>
  <c r="G483" i="429"/>
  <c r="G482" i="429"/>
  <c r="G481" i="429"/>
  <c r="G480" i="429"/>
  <c r="G479" i="429"/>
  <c r="G478" i="429"/>
  <c r="G477" i="429"/>
  <c r="G476" i="429"/>
  <c r="G475" i="429"/>
  <c r="G474" i="429"/>
  <c r="G473" i="429"/>
  <c r="G472" i="429"/>
  <c r="G471" i="429"/>
  <c r="G470" i="429"/>
  <c r="G469" i="429"/>
  <c r="E14" i="113" s="1"/>
  <c r="L14" i="113" s="1"/>
  <c r="G468" i="429"/>
  <c r="G467" i="429"/>
  <c r="G466" i="429"/>
  <c r="E8" i="113" s="1"/>
  <c r="L8" i="113" s="1"/>
  <c r="G465" i="429"/>
  <c r="G464" i="429"/>
  <c r="G463" i="429"/>
  <c r="E7" i="113" s="1"/>
  <c r="L7" i="113" s="1"/>
  <c r="G462" i="429"/>
  <c r="G461" i="429"/>
  <c r="G460" i="429"/>
  <c r="G459" i="429"/>
  <c r="G458" i="429"/>
  <c r="G457" i="429"/>
  <c r="G456" i="429"/>
  <c r="G455" i="429"/>
  <c r="G454" i="429"/>
  <c r="G453" i="429"/>
  <c r="G452" i="429"/>
  <c r="G451" i="429"/>
  <c r="G450" i="429"/>
  <c r="G449" i="429"/>
  <c r="G448" i="429"/>
  <c r="G447" i="429"/>
  <c r="G446" i="429"/>
  <c r="G445" i="429"/>
  <c r="G444" i="429"/>
  <c r="G443" i="429"/>
  <c r="G442" i="429"/>
  <c r="G441" i="429"/>
  <c r="G440" i="429"/>
  <c r="G439" i="429"/>
  <c r="G438" i="429"/>
  <c r="G437" i="429"/>
  <c r="G436" i="429"/>
  <c r="G435" i="429"/>
  <c r="G434" i="429"/>
  <c r="G433" i="429"/>
  <c r="G432" i="429"/>
  <c r="G431" i="429"/>
  <c r="G430" i="429"/>
  <c r="G429" i="429"/>
  <c r="E6" i="113" s="1"/>
  <c r="L6" i="113" s="1"/>
  <c r="G428" i="429"/>
  <c r="G427" i="429"/>
  <c r="G426" i="429"/>
  <c r="G425" i="429"/>
  <c r="G424" i="429"/>
  <c r="G423" i="429"/>
  <c r="G422" i="429"/>
  <c r="G421" i="429"/>
  <c r="G420" i="429"/>
  <c r="G419" i="429"/>
  <c r="G418" i="429"/>
  <c r="G417" i="429"/>
  <c r="G416" i="429"/>
  <c r="G415" i="429"/>
  <c r="G414" i="429"/>
  <c r="G413" i="429"/>
  <c r="G412" i="429"/>
  <c r="G411" i="429"/>
  <c r="G410" i="429"/>
  <c r="G409" i="429"/>
  <c r="G408" i="429"/>
  <c r="G407" i="429"/>
  <c r="G406" i="429"/>
  <c r="G405" i="429"/>
  <c r="G404" i="429"/>
  <c r="E114" i="112" s="1"/>
  <c r="L114" i="112" s="1"/>
  <c r="G403" i="429"/>
  <c r="G402" i="429"/>
  <c r="G401" i="429"/>
  <c r="G400" i="429"/>
  <c r="G399" i="429"/>
  <c r="G398" i="429"/>
  <c r="G397" i="429"/>
  <c r="G396" i="429"/>
  <c r="G395" i="429"/>
  <c r="G394" i="429"/>
  <c r="E107" i="112" s="1"/>
  <c r="L107" i="112" s="1"/>
  <c r="G393" i="429"/>
  <c r="G392" i="429"/>
  <c r="G391" i="429"/>
  <c r="G390" i="429"/>
  <c r="G389" i="429"/>
  <c r="G388" i="429"/>
  <c r="G387" i="429"/>
  <c r="G386" i="429"/>
  <c r="G385" i="429"/>
  <c r="G384" i="429"/>
  <c r="G383" i="429"/>
  <c r="G382" i="429"/>
  <c r="E101" i="112" s="1"/>
  <c r="L101" i="112" s="1"/>
  <c r="G381" i="429"/>
  <c r="G380" i="429"/>
  <c r="G379" i="429"/>
  <c r="G378" i="429"/>
  <c r="E100" i="112" s="1"/>
  <c r="L100" i="112" s="1"/>
  <c r="G377" i="429"/>
  <c r="G376" i="429"/>
  <c r="G375" i="429"/>
  <c r="E99" i="112" s="1"/>
  <c r="G374" i="429"/>
  <c r="G373" i="429"/>
  <c r="G372" i="429"/>
  <c r="E97" i="112" s="1"/>
  <c r="L97" i="112" s="1"/>
  <c r="G371" i="429"/>
  <c r="G370" i="429"/>
  <c r="G369" i="429"/>
  <c r="E60" i="112" s="1"/>
  <c r="L60" i="112" s="1"/>
  <c r="G368" i="429"/>
  <c r="G367" i="429"/>
  <c r="G366" i="429"/>
  <c r="G365" i="429"/>
  <c r="G364" i="429"/>
  <c r="G363" i="429"/>
  <c r="G362" i="429"/>
  <c r="G361" i="429"/>
  <c r="G360" i="429"/>
  <c r="E58" i="112" s="1"/>
  <c r="L58" i="112" s="1"/>
  <c r="G359" i="429"/>
  <c r="G358" i="429"/>
  <c r="G357" i="429"/>
  <c r="G356" i="429"/>
  <c r="G355" i="429"/>
  <c r="G354" i="429"/>
  <c r="G353" i="429"/>
  <c r="G352" i="429"/>
  <c r="G351" i="429"/>
  <c r="G350" i="429"/>
  <c r="G349" i="429"/>
  <c r="G348" i="429"/>
  <c r="G347" i="429"/>
  <c r="G346" i="429"/>
  <c r="G345" i="429"/>
  <c r="G344" i="429"/>
  <c r="G343" i="429"/>
  <c r="G342" i="429"/>
  <c r="G341" i="429"/>
  <c r="G340" i="429"/>
  <c r="G339" i="429"/>
  <c r="G338" i="429"/>
  <c r="G337" i="429"/>
  <c r="G336" i="429"/>
  <c r="G335" i="429"/>
  <c r="G334" i="429"/>
  <c r="G333" i="429"/>
  <c r="G332" i="429"/>
  <c r="G331" i="429"/>
  <c r="G330" i="429"/>
  <c r="G329" i="429"/>
  <c r="G328" i="429"/>
  <c r="G327" i="429"/>
  <c r="G326" i="429"/>
  <c r="G325" i="429"/>
  <c r="G324" i="429"/>
  <c r="G323" i="429"/>
  <c r="G322" i="429"/>
  <c r="G321" i="429"/>
  <c r="G320" i="429"/>
  <c r="G319" i="429"/>
  <c r="G318" i="429"/>
  <c r="G317" i="429"/>
  <c r="G316" i="429"/>
  <c r="G315" i="429"/>
  <c r="G314" i="429"/>
  <c r="G313" i="429"/>
  <c r="G312" i="429"/>
  <c r="G311" i="429"/>
  <c r="G310" i="429"/>
  <c r="G309" i="429"/>
  <c r="G308" i="429"/>
  <c r="G307" i="429"/>
  <c r="G306" i="429"/>
  <c r="G305" i="429"/>
  <c r="G304" i="429"/>
  <c r="G303" i="429"/>
  <c r="G302" i="429"/>
  <c r="G301" i="429"/>
  <c r="G300" i="429"/>
  <c r="G299" i="429"/>
  <c r="G298" i="429"/>
  <c r="G297" i="429"/>
  <c r="G296" i="429"/>
  <c r="G295" i="429"/>
  <c r="G294" i="429"/>
  <c r="G293" i="429"/>
  <c r="G292" i="429"/>
  <c r="G291" i="429"/>
  <c r="G290" i="429"/>
  <c r="G289" i="429"/>
  <c r="G288" i="429"/>
  <c r="G287" i="429"/>
  <c r="G286" i="429"/>
  <c r="G285" i="429"/>
  <c r="G284" i="429"/>
  <c r="G283" i="429"/>
  <c r="G282" i="429"/>
  <c r="G281" i="429"/>
  <c r="G280" i="429"/>
  <c r="E48" i="112" s="1"/>
  <c r="L48" i="112" s="1"/>
  <c r="G279" i="429"/>
  <c r="G278" i="429"/>
  <c r="G277" i="429"/>
  <c r="G276" i="429"/>
  <c r="G275" i="429"/>
  <c r="G274" i="429"/>
  <c r="G273" i="429"/>
  <c r="G272" i="429"/>
  <c r="G271" i="429"/>
  <c r="E45" i="112" s="1"/>
  <c r="L45" i="112" s="1"/>
  <c r="G270" i="429"/>
  <c r="G269" i="429"/>
  <c r="G268" i="429"/>
  <c r="E43" i="112" s="1"/>
  <c r="L43" i="112" s="1"/>
  <c r="G267" i="429"/>
  <c r="G266" i="429"/>
  <c r="G265" i="429"/>
  <c r="G264" i="429"/>
  <c r="G263" i="429"/>
  <c r="G262" i="429"/>
  <c r="G261" i="429"/>
  <c r="G260" i="429"/>
  <c r="G259" i="429"/>
  <c r="G258" i="429"/>
  <c r="E41" i="112" s="1"/>
  <c r="L41" i="112" s="1"/>
  <c r="G257" i="429"/>
  <c r="G256" i="429"/>
  <c r="G255" i="429"/>
  <c r="G254" i="429"/>
  <c r="G253" i="429"/>
  <c r="G252" i="429"/>
  <c r="G251" i="429"/>
  <c r="E33" i="112" s="1"/>
  <c r="L33" i="112" s="1"/>
  <c r="G250" i="429"/>
  <c r="G249" i="429"/>
  <c r="G248" i="429"/>
  <c r="E28" i="112"/>
  <c r="L28" i="112" s="1"/>
  <c r="G235" i="429"/>
  <c r="E21" i="112" s="1"/>
  <c r="L21" i="112" s="1"/>
  <c r="E26" i="112"/>
  <c r="L26" i="112" s="1"/>
  <c r="E19" i="112"/>
  <c r="L19" i="112" s="1"/>
  <c r="J205" i="429"/>
  <c r="E99" i="113"/>
  <c r="L99" i="113" s="1"/>
  <c r="E97" i="113"/>
  <c r="L97" i="113" s="1"/>
  <c r="E33" i="113"/>
  <c r="L33" i="113" s="1"/>
  <c r="E17" i="112"/>
  <c r="L17" i="112" s="1"/>
  <c r="E13" i="112"/>
  <c r="L13" i="112" s="1"/>
  <c r="E11" i="112"/>
  <c r="L11" i="112" s="1"/>
  <c r="E55" i="112"/>
  <c r="E8" i="112"/>
  <c r="L8" i="112" s="1"/>
  <c r="E44" i="112"/>
  <c r="L44" i="112" s="1"/>
  <c r="E22" i="112"/>
  <c r="L22" i="112" s="1"/>
  <c r="F33" i="412"/>
  <c r="G96" i="413"/>
  <c r="H96" i="413"/>
  <c r="I96" i="413"/>
  <c r="H100" i="113"/>
  <c r="K56" i="114"/>
  <c r="J133" i="112"/>
  <c r="H11" i="411"/>
  <c r="C5" i="411"/>
  <c r="C24" i="405"/>
  <c r="B24" i="405"/>
  <c r="G56" i="114"/>
  <c r="F56" i="114"/>
  <c r="H16" i="411"/>
  <c r="L105" i="112"/>
  <c r="L42" i="113"/>
  <c r="F137" i="112"/>
  <c r="B19" i="405"/>
  <c r="F22" i="414"/>
  <c r="F26" i="414" s="1"/>
  <c r="J21" i="410"/>
  <c r="B3" i="414"/>
  <c r="C3" i="413"/>
  <c r="BT96" i="413"/>
  <c r="BU96" i="413"/>
  <c r="BN108" i="413"/>
  <c r="BN113" i="413" s="1"/>
  <c r="BP113" i="413"/>
  <c r="C3" i="412"/>
  <c r="C2" i="411"/>
  <c r="B2" i="114"/>
  <c r="B3" i="114"/>
  <c r="B2" i="113"/>
  <c r="B3" i="113"/>
  <c r="B2" i="112"/>
  <c r="H137" i="112"/>
  <c r="J137" i="112"/>
  <c r="E22" i="414"/>
  <c r="E26" i="414" s="1"/>
  <c r="E36" i="414" s="1"/>
  <c r="E40" i="414" s="1"/>
  <c r="C21" i="405"/>
  <c r="G84" i="413"/>
  <c r="J17" i="410"/>
  <c r="H77" i="413"/>
  <c r="F41" i="412"/>
  <c r="K22" i="414"/>
  <c r="K26" i="414" s="1"/>
  <c r="D22" i="414"/>
  <c r="G100" i="113"/>
  <c r="G133" i="112"/>
  <c r="F100" i="113"/>
  <c r="H56" i="114"/>
  <c r="J100" i="113"/>
  <c r="K133" i="112"/>
  <c r="I56" i="114"/>
  <c r="I100" i="113"/>
  <c r="E16" i="405"/>
  <c r="E45" i="405" s="1"/>
  <c r="G20" i="410" l="1"/>
  <c r="F38" i="412"/>
  <c r="H14" i="413" s="1"/>
  <c r="H39" i="413" s="1"/>
  <c r="D26" i="414"/>
  <c r="V26" i="414" s="1"/>
  <c r="L20" i="114"/>
  <c r="E21" i="412" s="1"/>
  <c r="B18" i="461" s="1"/>
  <c r="E42" i="114"/>
  <c r="L42" i="114" s="1"/>
  <c r="E36" i="412" s="1"/>
  <c r="G24" i="411"/>
  <c r="J24" i="411" s="1"/>
  <c r="G30" i="411"/>
  <c r="C40" i="405"/>
  <c r="B46" i="405" s="1"/>
  <c r="E112" i="112"/>
  <c r="L112" i="112" s="1"/>
  <c r="E57" i="112"/>
  <c r="L57" i="112" s="1"/>
  <c r="E31" i="114"/>
  <c r="L31" i="114" s="1"/>
  <c r="E16" i="412" s="1"/>
  <c r="E23" i="112"/>
  <c r="L23" i="112" s="1"/>
  <c r="E125" i="112"/>
  <c r="R22" i="414"/>
  <c r="G37" i="411"/>
  <c r="J37" i="411" s="1"/>
  <c r="E59" i="112"/>
  <c r="L59" i="112" s="1"/>
  <c r="G26" i="410" s="1"/>
  <c r="J26" i="410" s="1"/>
  <c r="E104" i="112"/>
  <c r="L104" i="112" s="1"/>
  <c r="L34" i="112"/>
  <c r="E56" i="112"/>
  <c r="L56" i="112" s="1"/>
  <c r="E116" i="112"/>
  <c r="L116" i="112" s="1"/>
  <c r="E16" i="113"/>
  <c r="L16" i="113" s="1"/>
  <c r="E32" i="113"/>
  <c r="L32" i="113" s="1"/>
  <c r="L6" i="112"/>
  <c r="E54" i="112"/>
  <c r="E7" i="112"/>
  <c r="E102" i="112"/>
  <c r="L102" i="112" s="1"/>
  <c r="E110" i="112"/>
  <c r="L110" i="112" s="1"/>
  <c r="E27" i="113"/>
  <c r="L27" i="113" s="1"/>
  <c r="E28" i="113"/>
  <c r="L28" i="113" s="1"/>
  <c r="E80" i="113"/>
  <c r="L80" i="113" s="1"/>
  <c r="G45" i="411" s="1"/>
  <c r="E96" i="113"/>
  <c r="L96" i="113" s="1"/>
  <c r="G52" i="411" s="1"/>
  <c r="J52" i="411" s="1"/>
  <c r="E17" i="412"/>
  <c r="F135" i="112"/>
  <c r="L99" i="112"/>
  <c r="L45" i="114"/>
  <c r="E24" i="412" s="1"/>
  <c r="F102" i="113"/>
  <c r="F136" i="112" s="1"/>
  <c r="L46" i="112"/>
  <c r="G24" i="410" s="1"/>
  <c r="J24" i="410" s="1"/>
  <c r="L70" i="112"/>
  <c r="L17" i="113"/>
  <c r="L50" i="112"/>
  <c r="H43" i="411"/>
  <c r="H56" i="411" s="1"/>
  <c r="H59" i="411" s="1"/>
  <c r="J135" i="112"/>
  <c r="H102" i="113"/>
  <c r="H136" i="112" s="1"/>
  <c r="E25" i="412"/>
  <c r="G36" i="411"/>
  <c r="J36" i="411" s="1"/>
  <c r="G22" i="410"/>
  <c r="J22" i="410" s="1"/>
  <c r="G18" i="411"/>
  <c r="G26" i="411"/>
  <c r="J26" i="411" s="1"/>
  <c r="J48" i="411"/>
  <c r="K28" i="414" s="1"/>
  <c r="R28" i="414" s="1"/>
  <c r="V28" i="414" s="1"/>
  <c r="K38" i="414"/>
  <c r="J47" i="411"/>
  <c r="F30" i="414" s="1"/>
  <c r="V30" i="414" s="1"/>
  <c r="F38" i="414"/>
  <c r="G20" i="411"/>
  <c r="B45" i="405"/>
  <c r="G39" i="411"/>
  <c r="V32" i="414" l="1"/>
  <c r="J45" i="411"/>
  <c r="M221" i="429"/>
  <c r="G32" i="410"/>
  <c r="J32" i="410" s="1"/>
  <c r="J20" i="410"/>
  <c r="G31" i="413" s="1"/>
  <c r="G22" i="411"/>
  <c r="J22" i="411" s="1"/>
  <c r="G25" i="411"/>
  <c r="J25" i="411" s="1"/>
  <c r="G23" i="410"/>
  <c r="J23" i="410" s="1"/>
  <c r="G33" i="413" s="1"/>
  <c r="H13" i="413"/>
  <c r="H82" i="413" s="1"/>
  <c r="J28" i="411"/>
  <c r="J30" i="411"/>
  <c r="J39" i="411"/>
  <c r="U39" i="411"/>
  <c r="G30" i="413"/>
  <c r="G21" i="411"/>
  <c r="J21" i="411" s="1"/>
  <c r="G34" i="413" s="1"/>
  <c r="G33" i="410"/>
  <c r="J33" i="410" s="1"/>
  <c r="E56" i="114"/>
  <c r="E98" i="113" s="1"/>
  <c r="E100" i="113" s="1"/>
  <c r="F47" i="412"/>
  <c r="F76" i="412" s="1"/>
  <c r="H38" i="410"/>
  <c r="E133" i="112"/>
  <c r="F95" i="413"/>
  <c r="F96" i="413" s="1"/>
  <c r="E19" i="412"/>
  <c r="E27" i="412" s="1"/>
  <c r="E33" i="412" s="1"/>
  <c r="E38" i="412" s="1"/>
  <c r="E47" i="412" s="1"/>
  <c r="D36" i="414"/>
  <c r="D38" i="414"/>
  <c r="R38" i="414"/>
  <c r="J20" i="411"/>
  <c r="K36" i="414"/>
  <c r="K40" i="414" s="1"/>
  <c r="F36" i="414"/>
  <c r="F40" i="414" s="1"/>
  <c r="J18" i="411"/>
  <c r="G77" i="413" s="1"/>
  <c r="H86" i="413" l="1"/>
  <c r="H89" i="413" s="1"/>
  <c r="E135" i="112"/>
  <c r="L54" i="112"/>
  <c r="G25" i="410" s="1"/>
  <c r="J25" i="410" s="1"/>
  <c r="L125" i="112"/>
  <c r="G36" i="413"/>
  <c r="L7" i="112"/>
  <c r="L55" i="112"/>
  <c r="E76" i="412"/>
  <c r="G14" i="413"/>
  <c r="G30" i="410"/>
  <c r="E102" i="113"/>
  <c r="J31" i="411"/>
  <c r="F51" i="412"/>
  <c r="F53" i="412" s="1"/>
  <c r="H58" i="411"/>
  <c r="G16" i="411"/>
  <c r="D40" i="414"/>
  <c r="B40" i="405"/>
  <c r="B44" i="405" s="1"/>
  <c r="B21" i="405"/>
  <c r="F34" i="405" s="1"/>
  <c r="R36" i="414"/>
  <c r="R40" i="414" s="1"/>
  <c r="I133" i="112" l="1"/>
  <c r="H133" i="112"/>
  <c r="G27" i="410"/>
  <c r="J27" i="410" s="1"/>
  <c r="G37" i="413" s="1"/>
  <c r="G16" i="410"/>
  <c r="L133" i="112"/>
  <c r="F73" i="412"/>
  <c r="S22" i="414" s="1"/>
  <c r="V22" i="414" s="1"/>
  <c r="F60" i="412"/>
  <c r="B41" i="405"/>
  <c r="B48" i="405" s="1"/>
  <c r="B43" i="405"/>
  <c r="K100" i="113"/>
  <c r="J102" i="113" s="1"/>
  <c r="L74" i="113"/>
  <c r="J56" i="114"/>
  <c r="L54" i="114"/>
  <c r="H135" i="112" l="1"/>
  <c r="G29" i="413"/>
  <c r="G39" i="413" s="1"/>
  <c r="J16" i="410"/>
  <c r="G14" i="410"/>
  <c r="G36" i="410" s="1"/>
  <c r="G38" i="410" s="1"/>
  <c r="F59" i="412"/>
  <c r="F65" i="412" s="1"/>
  <c r="L56" i="114"/>
  <c r="L98" i="113" s="1"/>
  <c r="L100" i="113" s="1"/>
  <c r="L102" i="113" s="1"/>
  <c r="G41" i="411"/>
  <c r="G34" i="411" s="1"/>
  <c r="G13" i="413" l="1"/>
  <c r="G82" i="413" s="1"/>
  <c r="G86" i="413" s="1"/>
  <c r="G89" i="413" s="1"/>
  <c r="S34" i="414"/>
  <c r="V34" i="414" s="1"/>
  <c r="E51" i="412"/>
  <c r="E53" i="412" s="1"/>
  <c r="E60" i="412" s="1"/>
  <c r="G53" i="411"/>
  <c r="S38" i="414" l="1"/>
  <c r="G43" i="411"/>
  <c r="G56" i="411" s="1"/>
  <c r="G59" i="411" s="1"/>
  <c r="G88" i="413"/>
  <c r="E59" i="412"/>
  <c r="E65" i="412" s="1"/>
  <c r="E73" i="412"/>
  <c r="E83" i="412" s="1"/>
  <c r="S36" i="414"/>
  <c r="S40" i="414" l="1"/>
  <c r="G58" i="411"/>
  <c r="V38" i="414"/>
  <c r="V36" i="414"/>
  <c r="V40" i="414" l="1"/>
</calcChain>
</file>

<file path=xl/comments1.xml><?xml version="1.0" encoding="utf-8"?>
<comments xmlns="http://schemas.openxmlformats.org/spreadsheetml/2006/main">
  <authors>
    <author>Özlem</author>
  </authors>
  <commentList>
    <comment ref="G10" authorId="0">
      <text>
        <r>
          <rPr>
            <b/>
            <sz val="9"/>
            <color indexed="81"/>
            <rFont val="Tahoma"/>
            <family val="2"/>
            <charset val="162"/>
          </rPr>
          <t>5.553.087 TL ilk değerleme yapıldığında hesaplanan değer artış fonudur</t>
        </r>
      </text>
    </comment>
  </commentList>
</comments>
</file>

<file path=xl/sharedStrings.xml><?xml version="1.0" encoding="utf-8"?>
<sst xmlns="http://schemas.openxmlformats.org/spreadsheetml/2006/main" count="1325" uniqueCount="1124">
  <si>
    <t>DÜZELTME KAYITLARI</t>
  </si>
  <si>
    <t>Ertelenmiş Vergi 31 Aralık 2011 (+)</t>
  </si>
  <si>
    <t>SATIŞ AMACIYLA ELDE TUTULAN DURAN VARLIKLAR</t>
  </si>
  <si>
    <t>120- ALICILAR</t>
  </si>
  <si>
    <t>Alacak Reeskontları</t>
  </si>
  <si>
    <t>Borç Reeskontları</t>
  </si>
  <si>
    <t>Stoklar</t>
  </si>
  <si>
    <t>Kredi Reeskontları</t>
  </si>
  <si>
    <t>Dava Karşılıkları</t>
  </si>
  <si>
    <t>UNADJUSTED ERRORS</t>
  </si>
  <si>
    <t>Kurumlar vergisi karşılığı (Not</t>
  </si>
  <si>
    <t>Eksi: Peşin ödenen vergi ve fonlar</t>
  </si>
  <si>
    <t>SÜRDÜRÜLEN FAALİYETLER DÖNEM KARI / ZARARI</t>
  </si>
  <si>
    <t>DÖNEM KARI/ZARARI</t>
  </si>
  <si>
    <t>DİĞER KAPSAMLI GELİR</t>
  </si>
  <si>
    <t>TOPLAM KAPSAMLI GELİR</t>
  </si>
  <si>
    <t>402- ERTELENMİŞ FİN.KİRALAMA BORÇ.MALİYETL(-)</t>
  </si>
  <si>
    <t>401-FİNANSAL KİRALAMA İŞLEMLERİNDEN BORÇLAR</t>
  </si>
  <si>
    <t>Değer Artış Fonları</t>
  </si>
  <si>
    <t>Finansal Yatırımlar</t>
  </si>
  <si>
    <t>Not 7</t>
  </si>
  <si>
    <t>İZİN ÜCRETLERİ KARŞILIĞI</t>
  </si>
  <si>
    <t>YATIRIM AMAÇLI GAYRİMENKULLER</t>
  </si>
  <si>
    <t>İzin Karşılıklar</t>
  </si>
  <si>
    <t>Forward İşlemeleri</t>
  </si>
  <si>
    <t>Maddi Duran Varlık Değerlemesi</t>
  </si>
  <si>
    <t>Gelir Tablosuna Giden Tutar</t>
  </si>
  <si>
    <t>Özkaynaklardan Mahsup edilen</t>
  </si>
  <si>
    <t>Gider Tahakkukları</t>
  </si>
  <si>
    <t>Maddi Duran Varlıklar</t>
  </si>
  <si>
    <t>Diğer (Giderleştirilen Gelecek Aylara Ait Giderler)</t>
  </si>
  <si>
    <t>Ertelenmiş Vergi Geliri / (Gideri)</t>
  </si>
  <si>
    <t>İLİŞKİLİ TARAFLARA VERİLEN SİPARİŞ AVANSLARI</t>
  </si>
  <si>
    <t xml:space="preserve">Maddi Olmayan Duran Varlıklar </t>
  </si>
  <si>
    <t>139-ŞÜPHELİ ALACAKLAR KARŞILIĞI (-)</t>
  </si>
  <si>
    <t>155-STOK DEĞER DÜŞÜKLÜĞÜ (-)</t>
  </si>
  <si>
    <t>137-DİĞER AL. SENETLERİ REES. (-)</t>
  </si>
  <si>
    <t>233-BAĞLI ORTAK. ALACAKLAR</t>
  </si>
  <si>
    <t>171-YIL. YAY. İNŞ. VE ON. MAL.</t>
  </si>
  <si>
    <t>267-DİĞER MADDİ OLMAYAN DURAN VAR.</t>
  </si>
  <si>
    <t>303-UZUN VADELİ KREDİ ANAPARA TAKS.</t>
  </si>
  <si>
    <t>304-TAHVİL ANA. BORÇ TAKSİT VE FAİZ.</t>
  </si>
  <si>
    <t>368-VAD. GEÇ. ERT. TAKS. VER. VE DİĞER YÜK.</t>
  </si>
  <si>
    <t>438-KAM. OLAN ERT. VEYA TAKS. BORÇ.</t>
  </si>
  <si>
    <t>492-GEL. YILL. ERT. VEYA TERK. EDİL. KDV.</t>
  </si>
  <si>
    <t>523-İŞTİRAKLER YENİDEN DEĞER. ARTIŞ.</t>
  </si>
  <si>
    <t>522-M.D.V. YENİDEN DEĞERLEME ARTIŞ.</t>
  </si>
  <si>
    <t>649-FAAL. İLGİLİ DİĞ. GELİR. VE KARLAR</t>
  </si>
  <si>
    <t>679-DİĞER OLAĞAN DIŞI  GELİR VE KAR.</t>
  </si>
  <si>
    <t>119-MENK. KIY. DEĞER DÜŞÜK.  (-)</t>
  </si>
  <si>
    <t>199-DİĞER DÖNEN VARLIKLAR KARŞILIĞI  (-)</t>
  </si>
  <si>
    <t>222-ALACAK SENETLERİ REESKONTU  (-)</t>
  </si>
  <si>
    <t>602-DİĞER GELİRLER HESABI</t>
  </si>
  <si>
    <t>179-TAŞERONLARA VERİLEN AVANSLAR</t>
  </si>
  <si>
    <t>180-GELECEK AYLARA AİT GİDERLER</t>
  </si>
  <si>
    <t>181-GELİR TAHAKKUKLARI</t>
  </si>
  <si>
    <t>190-DEVREDEN KDV</t>
  </si>
  <si>
    <t>191-İNDİRİLECEK KDV</t>
  </si>
  <si>
    <t>192-DİĞER KDV</t>
  </si>
  <si>
    <t>193-PEŞİN ÖDENEN VERGİLER</t>
  </si>
  <si>
    <t>195-İŞ AVANSLARI</t>
  </si>
  <si>
    <t>196-PERSONEL AVANSLARI</t>
  </si>
  <si>
    <t>197-SAYIM TESELLÜM AVANSLARI</t>
  </si>
  <si>
    <t>198-DİĞER ÇEŞİTLİ DÖNEN VARLIKLAR</t>
  </si>
  <si>
    <t>220-ALICILAR</t>
  </si>
  <si>
    <t>231-ORTAKLARDAN ALACAKLAR</t>
  </si>
  <si>
    <t>232-İŞTİRAKLERDEN ALACAKLAR</t>
  </si>
  <si>
    <t>306-ÇIKARILMIŞ MENKUL KIYMETLER</t>
  </si>
  <si>
    <t>309-DİĞER MALİ BORÇLAR</t>
  </si>
  <si>
    <t>320-SATICILAR</t>
  </si>
  <si>
    <t>321-BORÇ SENETLERİ</t>
  </si>
  <si>
    <t>329-DİĞER  TİCARİ BORÇLAR</t>
  </si>
  <si>
    <t>331-ORTAKLARA BORÇLAR</t>
  </si>
  <si>
    <t>332-İŞTİRAKLERE BORÇLAR</t>
  </si>
  <si>
    <t>333-BAĞLI ORTAKLARA BORÇLAR</t>
  </si>
  <si>
    <t>335-PERSONELE BORÇLAR</t>
  </si>
  <si>
    <t>340-ALINAN SİPARİŞ AVANSLARI</t>
  </si>
  <si>
    <t>349-ALINAN DİĞER AVANSLAR</t>
  </si>
  <si>
    <t>350-YILL. YAYGIN İNŞAAT VE ONARIM HAKEDİŞ BED.</t>
  </si>
  <si>
    <t>360-ÖDENECEK VERGİ VE FONLAR</t>
  </si>
  <si>
    <t>361-ÖDENECEK SOSYAL GÜVENLİK KESİNTİLERİ</t>
  </si>
  <si>
    <t>370-DÖNEM VERGİ VE DİĞER YASAL YÜK KARŞ</t>
  </si>
  <si>
    <t>372-KIDEM TAZMİNATI KARŞILIĞI</t>
  </si>
  <si>
    <t>373-MALİYET GİDER KARŞILIĞI</t>
  </si>
  <si>
    <t>379-DİĞER BORÇ VE GİDER KARŞILIKLARI</t>
  </si>
  <si>
    <t>380-GELECEK AYLARA AİT GİDERLER</t>
  </si>
  <si>
    <t>381-GİDER TAHAKKUKLARI</t>
  </si>
  <si>
    <t>391-HESAPLANAN KDV</t>
  </si>
  <si>
    <t>392-DİĞER KDV</t>
  </si>
  <si>
    <t>393-MERKEZ VE ŞUBELER C/H</t>
  </si>
  <si>
    <t>397-SAYIM TESELLÜM FAZLALARI</t>
  </si>
  <si>
    <t>399-DİĞER ÇEŞİTLİ KAYNAKLAR</t>
  </si>
  <si>
    <t>633-BÜRO GİDERLERİ(-)</t>
  </si>
  <si>
    <t>634-DİĞER İDARİ GİDERLER(-)</t>
  </si>
  <si>
    <t>632-GENEL YÖNETİM GİDERLERİ(-)</t>
  </si>
  <si>
    <t>520-HİSSE SENEDİ İHRAÇ PRİMİ</t>
  </si>
  <si>
    <t>645-MENKUL KIYMET SATIŞ KARI</t>
  </si>
  <si>
    <t>622-SATILAN HİZMET MALİYETİ</t>
  </si>
  <si>
    <t>600-SATIŞ GELİRLERİ</t>
  </si>
  <si>
    <t>647-REESKONT FAİZ GELİRLERİ</t>
  </si>
  <si>
    <t>ERTELENMİŞ VERGİ AKTİFİ</t>
  </si>
  <si>
    <t>250-ARSALAR</t>
  </si>
  <si>
    <t>637- AMORTİSMAN GİDERİ - FİRMA</t>
  </si>
  <si>
    <t>637- İTFA PAYLARI GİDERİ - FİRMA</t>
  </si>
  <si>
    <t>224-KAZANILMAMIŞ FİNANSAL KİRALAMA FAİZ GELİRLERİ</t>
  </si>
  <si>
    <t>Toplam</t>
  </si>
  <si>
    <t>221-ALACAKLAR FAİZ</t>
  </si>
  <si>
    <t>229-ŞÜPHELİ ALACAKLAR KARŞILIĞI  (-)</t>
  </si>
  <si>
    <t>237-DİĞER ALACAK SENETLERİ REES.  (-)</t>
  </si>
  <si>
    <t>239-ŞÜPHELİ ALACAKLAR KARŞILIĞI  (-)</t>
  </si>
  <si>
    <t>241-BAĞLI MENK. KIY. DEĞER DÜŞ.  (-)</t>
  </si>
  <si>
    <t>243-İŞTİRAKLER SERMAYE TAAHHÜTLERİ  (-)</t>
  </si>
  <si>
    <t>244-İŞTİRAKLER DEĞER DÜĞÜKLÜĞÜ  (-)</t>
  </si>
  <si>
    <t>246-BAĞLI ORT. SERMAYE TAAH.  (-)</t>
  </si>
  <si>
    <t>247-BAĞLI ORTAKLIKLAR DEĞER DÜŞ.  (-)</t>
  </si>
  <si>
    <t>249-DİĞER MALİ DURAN VARLIKLAR DEĞER DÜŞ.  (-)</t>
  </si>
  <si>
    <t>257-BİRİKMİŞ AMORTİSMANLAR  (-)</t>
  </si>
  <si>
    <t>268-BİRİKMİŞ AMORTİSMANLAR  (-)</t>
  </si>
  <si>
    <t>278-BİRİKMİŞ TÜKENME PAYLARI  (-)</t>
  </si>
  <si>
    <t>294-ELDEN ÇIK. STOKLAR MAD. DURAN VARL.  (-)</t>
  </si>
  <si>
    <t>322-BORÇ SENETLERİ REESKONTU  (-)</t>
  </si>
  <si>
    <t>337-DİĞER BORÇ SENETLERİ REESKONTU  (-)</t>
  </si>
  <si>
    <t>371-DÖN. KARI PEŞİN ÖD.VER. VE DİĞ. YÜK.  (-)</t>
  </si>
  <si>
    <t>TOPLAM</t>
  </si>
  <si>
    <t>FİRMA ADI                    :</t>
  </si>
  <si>
    <t>İNCELENEN DÖNEM      :</t>
  </si>
  <si>
    <t>ÖNCEKİ DÖNEM            :</t>
  </si>
  <si>
    <t>DENETİM CALIŞMA KAĞITLARINI OLUŞTURMADAN ÖNCE AŞAĞIDAKİ BİLGİLERİ GİRİNİZ.</t>
  </si>
  <si>
    <t>100-KASA</t>
  </si>
  <si>
    <t>101-ALINAN ÇEKLER</t>
  </si>
  <si>
    <t>102-BANKALAR</t>
  </si>
  <si>
    <t>108-DİĞER HAZIR DEĞERLER</t>
  </si>
  <si>
    <t>110-HİSSE SENETLERİ</t>
  </si>
  <si>
    <t>111-ÖZEL KESİM TAHVİL</t>
  </si>
  <si>
    <t>112-KAMU KESİMİ MENKUL</t>
  </si>
  <si>
    <t>118-DİĞER MENKUL KIYMETLER</t>
  </si>
  <si>
    <t>121-ALACAK SENETLERİ</t>
  </si>
  <si>
    <t>128-ŞÜPHELİ ALACAKLAR</t>
  </si>
  <si>
    <t>131-ORTAKLARDAN ALACAKLAR</t>
  </si>
  <si>
    <t>132-İŞTİRAKLERDEN ALACAKLAR</t>
  </si>
  <si>
    <t>133-BAĞLI ORTAKLIKLARDAN ALACAKLAR</t>
  </si>
  <si>
    <t>135-PERSONELDEN ALACAKLAR</t>
  </si>
  <si>
    <t>136-DİĞER ALACAKLAR</t>
  </si>
  <si>
    <t>138-ŞÜPHELİ ALACAKLAR</t>
  </si>
  <si>
    <t>150-İLK MADDE MALZEME</t>
  </si>
  <si>
    <t>151-YARI MAMULLER</t>
  </si>
  <si>
    <t>152-MAMULLER</t>
  </si>
  <si>
    <t>153-TİCARİ MALLAR</t>
  </si>
  <si>
    <t>124-KAZANILMAMIŞ ALACAKLAR</t>
  </si>
  <si>
    <t>641-KONUSU KALMAYAN KARŞILIKLAR</t>
  </si>
  <si>
    <t>543-SERMAYE EKLENECEK İŞT. VE GAY. MEN. SAT.K</t>
  </si>
  <si>
    <t>HAZIRLAYAN</t>
  </si>
  <si>
    <t>İNCELEYEN</t>
  </si>
  <si>
    <t>HAZIRLANMA TARİHİ</t>
  </si>
  <si>
    <t>691-ERTELENMİŞ VERGİ KARŞILIKLARI</t>
  </si>
  <si>
    <t>525-BORSADA OLUŞAN DEĞER ARTIŞLARI</t>
  </si>
  <si>
    <t>ŞİRKET</t>
  </si>
  <si>
    <t>157-DİĞER STOKLAR</t>
  </si>
  <si>
    <t xml:space="preserve">159-VERİLEN SİPARİŞ AVANSLARI </t>
  </si>
  <si>
    <t>228-ŞÜPHELİ ALACAKLAR</t>
  </si>
  <si>
    <t>580-GEÇMİŞ YIL ZARARLARI (-)</t>
  </si>
  <si>
    <t>591-NET DÖNEM ZARARI (-)</t>
  </si>
  <si>
    <t>VARLIKLAR</t>
  </si>
  <si>
    <t>TASNİF KAYITLARI</t>
  </si>
  <si>
    <t>Kısa Vadeli Yükümlülükler</t>
  </si>
  <si>
    <t>Uzun Vadeli Yükümlülükler</t>
  </si>
  <si>
    <t>400-BANKA KREDİLERİ</t>
  </si>
  <si>
    <t>407-ÇIKARILIŞ DİĞER MENKUL KIYMETLER</t>
  </si>
  <si>
    <t>409-DİĞER MALİ BORÇLAR</t>
  </si>
  <si>
    <t>420-SATICILAR</t>
  </si>
  <si>
    <t>421-BORÇ SENETLERİ</t>
  </si>
  <si>
    <t>426-ALINAN DEPOZİTO VE TEMİNATLAR</t>
  </si>
  <si>
    <t>429-DİĞER TİCARİ BORÇLAR</t>
  </si>
  <si>
    <t>431-ORTAKLARA BORÇLAR</t>
  </si>
  <si>
    <t>432-İŞTİRAKLERE BORÇLAR</t>
  </si>
  <si>
    <t>433-BAĞLI ORTAKLIKLARA BORÇLAR</t>
  </si>
  <si>
    <t>436-DİĞER ÇEŞİTLİ BORÇLAR</t>
  </si>
  <si>
    <t>440-ALINAN SİPARİŞ AVANSLARI</t>
  </si>
  <si>
    <t>472-KIDEM TAZMİNATI KARŞILIĞI</t>
  </si>
  <si>
    <t>422-BORÇ SENETLERİ REESKONTU  (-)</t>
  </si>
  <si>
    <t>437-DİĞER BORÇ SENETLERİ REES.  (-)</t>
  </si>
  <si>
    <t>501-SEMAYE TAAHHÜTLERİ  (-)</t>
  </si>
  <si>
    <t>610-SATIŞTAN İADELER  (-)</t>
  </si>
  <si>
    <t>611-SATIŞ İSKONTOLARI  (-)</t>
  </si>
  <si>
    <t>621-SATILAN TİCARİ MAL MALİYETLERİ  (-)</t>
  </si>
  <si>
    <t>623-DİĞER SATIŞLAR MALİYETİ  (-)</t>
  </si>
  <si>
    <t>656-KAMBİYO ZARARLARI  (-)</t>
  </si>
  <si>
    <t>657-REESKONT FAİZ GİDERLERİ  (-)</t>
  </si>
  <si>
    <t>660-KISA VADELİ BORÇLANAMA GİDER.  (-)</t>
  </si>
  <si>
    <t>661-UZUN VADELİ BORÇLANMA GİDER.  (-)</t>
  </si>
  <si>
    <t xml:space="preserve">671-ÖNCEKİ DÖNEM GELİR VE KARLARI </t>
  </si>
  <si>
    <t>689-DİĞER OLAĞAN DIŞI GİDER VE ZARAR.  (-)</t>
  </si>
  <si>
    <t>227-DİĞER TİCARİ ALACAKLAR</t>
  </si>
  <si>
    <t>308-MENKUL KIYMET İHRAÇ FARKLARI</t>
  </si>
  <si>
    <t>336-DİĞER ÇEŞİTLİ BORÇLAR</t>
  </si>
  <si>
    <t>529-DİĞER SERMAYE YEDEKLERİ</t>
  </si>
  <si>
    <t>226-VERİLEN DEPOZİTO VE TEMİNATLAR</t>
  </si>
  <si>
    <t>659-DİĞER OLAĞAN GİDER VE ZARARLAR  (-)</t>
  </si>
  <si>
    <t>DİĞER ALACAKLAR</t>
  </si>
  <si>
    <t xml:space="preserve">   </t>
  </si>
  <si>
    <t>RAPOR TL</t>
  </si>
  <si>
    <t>254-TAŞITLAR</t>
  </si>
  <si>
    <t>CARİ DÖNEM DÜZELTMELERİ</t>
  </si>
  <si>
    <t>Notlar</t>
  </si>
  <si>
    <t>TASNİF</t>
  </si>
  <si>
    <t>Diğer Dönen Varlıklar</t>
  </si>
  <si>
    <t>Not 19</t>
  </si>
  <si>
    <t>TOPLAM VARLIKLAR</t>
  </si>
  <si>
    <t>Borç Karşılıkları</t>
  </si>
  <si>
    <t>Geçmiş Yıllar Karı / Zararı</t>
  </si>
  <si>
    <t>235-PERSONELDEN ALACAKLAR</t>
  </si>
  <si>
    <t>236-DİĞER ÇEŞİTLİ ALACAKLAR</t>
  </si>
  <si>
    <t>240-BAĞL MEKUL KIYMETLER</t>
  </si>
  <si>
    <t>242-İŞTİRAKLER</t>
  </si>
  <si>
    <t>245-BAĞLI ORTAKLIKLAR</t>
  </si>
  <si>
    <t>248-DİĞER MALİ DURAN VARLIKLAR</t>
  </si>
  <si>
    <t>252-BİNALAR</t>
  </si>
  <si>
    <t>255-DEMİRBAŞLAR</t>
  </si>
  <si>
    <t>256-DİĞER MADDİ DURAN VARLIKLAR</t>
  </si>
  <si>
    <t>258-YAPILMAKTA OLAN YATIRIMLAR</t>
  </si>
  <si>
    <t>259-VERİLEN AVANSLAR</t>
  </si>
  <si>
    <t>260-HAKLAR</t>
  </si>
  <si>
    <t>261-ŞEREFİYE</t>
  </si>
  <si>
    <t>262-KURULUŞ ÖRGÜTLENME GİDERLERİ</t>
  </si>
  <si>
    <t>263-ARAŞTIRMA GELİŞTİRME GİDERLERİ</t>
  </si>
  <si>
    <t>264-ÖZEL MALİYETLER</t>
  </si>
  <si>
    <t>269-VERİLEN AVANSLAR</t>
  </si>
  <si>
    <t>271-ARAMA GİDERLERİ</t>
  </si>
  <si>
    <t>272-HAZIRLIK VE GELİŞTİRME GİDERLERİ</t>
  </si>
  <si>
    <t>277-DİĞER TÜKENMEYE TABİ VARLIKLAR</t>
  </si>
  <si>
    <t>279-VERİLEN AVANSLAR</t>
  </si>
  <si>
    <t>280-GELECEK AYLARA AİT GİDERLER</t>
  </si>
  <si>
    <t>281-GELİR TAHAKKUKLARI</t>
  </si>
  <si>
    <t>291-GELECEK AYLARDA İNDİRİLECEK KDV</t>
  </si>
  <si>
    <t>292-DİĞER KDV</t>
  </si>
  <si>
    <t>293-GELECEK YILLAR İHTİYACI STOKLAR</t>
  </si>
  <si>
    <t>295-PEŞİN ÖDENEN VERGİLER</t>
  </si>
  <si>
    <t>297-DİĞER ÇEŞİTLİ DURAN VARLIKLAR</t>
  </si>
  <si>
    <t>300-BANKA KREDİLERİ</t>
  </si>
  <si>
    <t>305-ÇIKARILMIŞ BONOLAR SENETLER</t>
  </si>
  <si>
    <t>644-KONUSU KALMAYAN KARŞILIKLAR</t>
  </si>
  <si>
    <t>Cari Yıl</t>
  </si>
  <si>
    <t>Geçen Yıl</t>
  </si>
  <si>
    <t>a)Üretim Maliyetine Verilen Amortismanlar (730 no.lu hesap)</t>
  </si>
  <si>
    <t>b)Pazarlama Satış ve Dağıtım Giderlerine Verilen Amortismanlar (760 no.lu hesap)</t>
  </si>
  <si>
    <t>c)Genel Yönetim Giderlerine Verilen Amortismanlar (770 no.lu hesap)</t>
  </si>
  <si>
    <t>Toplam Amortismanlar</t>
  </si>
  <si>
    <t>Hesaplanan</t>
  </si>
  <si>
    <t>Kararlaştırılan</t>
  </si>
  <si>
    <t>I.Temettü</t>
  </si>
  <si>
    <t>II.Temettü</t>
  </si>
  <si>
    <t>ÖZ KAYNAKLAR DEĞİŞİMİ</t>
  </si>
  <si>
    <t>Net Dönem Karı / Zararı</t>
  </si>
  <si>
    <t>480-GELECEK YILLARA AİT GİDERLER</t>
  </si>
  <si>
    <t>481-GİDER TAHAKKUKLARI</t>
  </si>
  <si>
    <t>493-TESİSİ KATILMA PAYLARI</t>
  </si>
  <si>
    <t>500-SERMAYE</t>
  </si>
  <si>
    <t>524-MALİYET ARTIŞ FONU</t>
  </si>
  <si>
    <t>540-YASAL  YEDEKLER</t>
  </si>
  <si>
    <t>541-STATÜ YEDEKLERİ</t>
  </si>
  <si>
    <t>542-OLAĞAN ÜSTÜ YEDEKLER</t>
  </si>
  <si>
    <t>548-DİĞER KAR YEDEKLERİ</t>
  </si>
  <si>
    <t>549-ÖZEL FONLAR</t>
  </si>
  <si>
    <t>570-GEÇMİŞ YIL KARLARI</t>
  </si>
  <si>
    <t>590-NET DÖNEM KARI</t>
  </si>
  <si>
    <t>640-İŞTİRAKLERDEN TEMETTÜ GELİRLERİ</t>
  </si>
  <si>
    <t>642-FAİZ GELİRLERİ</t>
  </si>
  <si>
    <t>646-KAMBİYO KARLARI</t>
  </si>
  <si>
    <t>690-DÖNEM KARI VE ZARARI</t>
  </si>
  <si>
    <t>691-DÖNEM KARI VERGİ KARŞILIKLARI</t>
  </si>
  <si>
    <t>692-DÖNEM NET KARI VEYA ZARARI</t>
  </si>
  <si>
    <t>HESAP NO - HESAP ADI</t>
  </si>
  <si>
    <t>122-ALACAK SENET REESKONTU (-)</t>
  </si>
  <si>
    <t>129-ŞÜPHELİ ALACAKLAR KARŞILIĞI (-)</t>
  </si>
  <si>
    <t>Ertelenmiş vergi aktifleri/ (yükümlülükleri)matrahları</t>
  </si>
  <si>
    <t>Kıdem Tazminatı</t>
  </si>
  <si>
    <t>Duran Varlıklar</t>
  </si>
  <si>
    <t>Şüpheli Alacak karşılığı</t>
  </si>
  <si>
    <t>Net ertelenmiş vergi yükümlülüğü matrahı</t>
  </si>
  <si>
    <t>Ertelenmiş vergi aktifleri/ (yükümlülükleri)</t>
  </si>
  <si>
    <t>CARİ DÖNEM ERTELENMİŞ VERGİ KARŞILIĞI</t>
  </si>
  <si>
    <t>Not 6</t>
  </si>
  <si>
    <t>503-SERMAYE DÜZELTMESİ OLUMSUZ FARKLARI</t>
  </si>
  <si>
    <t>253-TESİS MAKİNE VE BİNALAR</t>
  </si>
  <si>
    <t>Nakit ve Nakit Benzerleri</t>
  </si>
  <si>
    <t>Ticari Alacaklar</t>
  </si>
  <si>
    <t xml:space="preserve">Diğer Alacaklar </t>
  </si>
  <si>
    <t xml:space="preserve">Stoklar </t>
  </si>
  <si>
    <t>Ticari Borçlar</t>
  </si>
  <si>
    <t>Diğer Yükümlülükler</t>
  </si>
  <si>
    <t>Kardan Ayrılan Kısıtlanmış Yedekler</t>
  </si>
  <si>
    <t>Control</t>
  </si>
  <si>
    <t>NAKİT VE BENZERİ DEĞERLERDEKİ ARTIŞ/ AZALIŞ</t>
  </si>
  <si>
    <t>DÖNEM BAŞINDAKİ NAKİT VE BENZERİ DEĞERLER</t>
  </si>
  <si>
    <t>612- DİĞER İNDİRİMLER</t>
  </si>
  <si>
    <t>DÜZELTMELERİ</t>
  </si>
  <si>
    <t>Dönem Karı Vergi Yükümlülüğü</t>
  </si>
  <si>
    <t>654 KARŞILIK GİDERİ</t>
  </si>
  <si>
    <t>ertelenmiş vergi geliri / gideri</t>
  </si>
  <si>
    <t>B. YATIRIM FAALİYETLERİNDEN KAYNAKLANAN NAKİT AKIMLARI</t>
  </si>
  <si>
    <t>C. FİNANSMAN FAALİYETLERİNDEN KAYNAKLANAN NAKİT AKIMLARI</t>
  </si>
  <si>
    <t>1 Ocak -</t>
  </si>
  <si>
    <t>681-ÖNCEKİ DÖNEM DIŞI GİDER VE ZARAR.  (-)</t>
  </si>
  <si>
    <t>251-MADDİ DURAN VARLIKLAR</t>
  </si>
  <si>
    <t>126-VERİLEN DEPOZİTO VE TEMİNATLAR</t>
  </si>
  <si>
    <t>Net ertelenmiş vergi aktifi  /pasifi</t>
  </si>
  <si>
    <t>301-FİNANSAL KİRALAMA İŞLEMLERİNDEN BORÇLAR</t>
  </si>
  <si>
    <t>302-ERTELENMİŞ FİN.KİRALAMA BORÇ.MALİYETL(-)</t>
  </si>
  <si>
    <t>502-SERMAYE DÜZELTMESİ OLUMLU FARKLARI</t>
  </si>
  <si>
    <t>631-PAZARLAMA SAT.VE DAĞ.GİD. (-)</t>
  </si>
  <si>
    <t>ERETELENMİŞ  VERGİ KARŞILIĞI HESAPLAMA TABLOSU</t>
  </si>
  <si>
    <t>601-YURTDIŞI SATIŞLAR</t>
  </si>
  <si>
    <t>Cari Dönem</t>
  </si>
  <si>
    <t>620-SATILAN MAMULLER MALİYETİ  (-)</t>
  </si>
  <si>
    <t>ERTELENMİŞ VERGİ YÜKÜMLÜLÜĞÜ</t>
  </si>
  <si>
    <t>VADE FARKI GELİRLERİ</t>
  </si>
  <si>
    <t>GEÇMİŞ YIL TAŞIMALARI</t>
  </si>
  <si>
    <t>İLİŞKİLİ TARAFLARA BORÇLAR</t>
  </si>
  <si>
    <t>İLİŞKİLİ TARAFLARDAN ALACAKLAR</t>
  </si>
  <si>
    <t>Forward ve Swap İşlemleri</t>
  </si>
  <si>
    <t>Mali Zararlar</t>
  </si>
  <si>
    <t>HESAP KODU</t>
  </si>
  <si>
    <t>GEÇMİŞ YIL DÜZELTMELERİ</t>
  </si>
  <si>
    <t>103-VERİLEN ÇEKLER</t>
  </si>
  <si>
    <t>127-DİĞER ŞÜPHELİ ALACAKLAR</t>
  </si>
  <si>
    <t>KASA</t>
  </si>
  <si>
    <t>BANKALAR</t>
  </si>
  <si>
    <t>SATICILAR</t>
  </si>
  <si>
    <t>Ertelenmiş Vergi Yükümlülüğü</t>
  </si>
  <si>
    <t>Diğer Borçlar</t>
  </si>
  <si>
    <t>Diğer</t>
  </si>
  <si>
    <t>Sermaye Düzeltmesi Olumlu Farkları</t>
  </si>
  <si>
    <t xml:space="preserve">Dönen Varlıklar </t>
  </si>
  <si>
    <t xml:space="preserve">Duran Varlıklar </t>
  </si>
  <si>
    <t>HAKLAR</t>
  </si>
  <si>
    <t>PERSONELE BORÇLAR</t>
  </si>
  <si>
    <t>SERMAYE</t>
  </si>
  <si>
    <t>320-SATICILAR REESKONTU (-)</t>
  </si>
  <si>
    <t>İLİŞKİLİ TARAFLARA BORÇLAR REESKONTU (-)</t>
  </si>
  <si>
    <t>120- ALICILAR REESKONT (-)</t>
  </si>
  <si>
    <t>DURDURULAN FAALİYETLER VERGİ SONRASI DÖNEM KARI / ZARARI</t>
  </si>
  <si>
    <t>Ertelenmiş Vergi 31 Aralık 2012 (+)</t>
  </si>
  <si>
    <t>DİĞER BORÇLAR</t>
  </si>
  <si>
    <t>Vergi karşılığının mutabakatı</t>
  </si>
  <si>
    <t>Vergilendirilebilir kar</t>
  </si>
  <si>
    <t>Hesaplanan vergi (2012: % 20, 2011: %20)</t>
  </si>
  <si>
    <t>Vergiye Tabi Olmayan Gelirler</t>
  </si>
  <si>
    <t>Kanunen kabul edilmeyen giderlerin etkisi</t>
  </si>
  <si>
    <t>Vergi geliri / (gideri)</t>
  </si>
  <si>
    <t>- İlişkili Taraflardan Ticari Alacaklar</t>
  </si>
  <si>
    <t>MDV Değer Artışının Amortisman Etkisi</t>
  </si>
  <si>
    <t>İDEALİST GAYRİMENKUL YATIRIM ORTAKLIĞI A.Ş.</t>
  </si>
  <si>
    <t/>
  </si>
  <si>
    <t xml:space="preserve">472 Kıdem tazminatı </t>
  </si>
  <si>
    <t>268 Birikmiş amortisman</t>
  </si>
  <si>
    <t>379 Borç gider karşılıkları</t>
  </si>
  <si>
    <t>262 Kuruluş ve örgütlenme gid</t>
  </si>
  <si>
    <t>TMS/TFRS de Kuruluş ve Örgütlenme giderleri ilgili dönemde giderleştirilir.</t>
  </si>
  <si>
    <t>580 Geçmiş yıl zararları</t>
  </si>
  <si>
    <t>DÖNEN VARLIKLAR</t>
  </si>
  <si>
    <t>HAZIR DEĞERLER</t>
  </si>
  <si>
    <t>100.10</t>
  </si>
  <si>
    <t xml:space="preserve">YTL KASA </t>
  </si>
  <si>
    <t>100.10.001</t>
  </si>
  <si>
    <t xml:space="preserve">Merkez Kasa </t>
  </si>
  <si>
    <t>102.10</t>
  </si>
  <si>
    <t xml:space="preserve">VADESİZ YTL HESAPLARI </t>
  </si>
  <si>
    <t>102.10.02</t>
  </si>
  <si>
    <t xml:space="preserve">TÜRKİYE FİNANS KATILIM BANKASI HESAPLARI </t>
  </si>
  <si>
    <t>102.10.02.01</t>
  </si>
  <si>
    <t>T.Finans / Çamlıca Şubesi /  818381-3</t>
  </si>
  <si>
    <t>102.10.03</t>
  </si>
  <si>
    <t xml:space="preserve">DENİZBANK HESAPLARI </t>
  </si>
  <si>
    <t>102.10.03.01</t>
  </si>
  <si>
    <t>Denizbank / Altunizade / 2850014-351</t>
  </si>
  <si>
    <t>102.10.04</t>
  </si>
  <si>
    <t xml:space="preserve">HSBC HESAPLARI </t>
  </si>
  <si>
    <t>102.10.04.01</t>
  </si>
  <si>
    <t>Hsbc / Beylerbeyi Şubesi / 1016090-282</t>
  </si>
  <si>
    <t>102.10.12</t>
  </si>
  <si>
    <t xml:space="preserve">FİNANSBANK HESAPLARI </t>
  </si>
  <si>
    <t>102.10.12.02</t>
  </si>
  <si>
    <t>Finansbank / E 5 Bostancı / 26841977</t>
  </si>
  <si>
    <t>102.20</t>
  </si>
  <si>
    <t xml:space="preserve">VADELİ YTL HESAPLARI </t>
  </si>
  <si>
    <t>102.20.01</t>
  </si>
  <si>
    <t>102.20.01.04</t>
  </si>
  <si>
    <t>T.Finans / Çamlıca / 818381-1006</t>
  </si>
  <si>
    <t>102.20.01.05</t>
  </si>
  <si>
    <t xml:space="preserve">T.Finans / Çamlıca / 818381-1007 </t>
  </si>
  <si>
    <t>TİCARİ ALACAKLAR</t>
  </si>
  <si>
    <t>VERİLEN DEPOZİTO VE TEMİNATLAR</t>
  </si>
  <si>
    <t>126.10</t>
  </si>
  <si>
    <t>DİĞER KİŞİ VE KURUL.VER.DEP.VE TEMİNAT.</t>
  </si>
  <si>
    <t>126.10.1</t>
  </si>
  <si>
    <t>ARACI KURUM.VER.DEP.VE TEMİNAT.</t>
  </si>
  <si>
    <t>126.10.1.101</t>
  </si>
  <si>
    <t>Bizim Menkul Değerler A.Ş.</t>
  </si>
  <si>
    <t>126.10.2</t>
  </si>
  <si>
    <t xml:space="preserve">RESMİ KURUMLARA VERİLEN DEP.TEMİNATLAR </t>
  </si>
  <si>
    <t>126.10.2.101</t>
  </si>
  <si>
    <t xml:space="preserve">Ayedaş A.Ş. </t>
  </si>
  <si>
    <t>DİĞER ÇEŞİTLİ ALACAKLAR</t>
  </si>
  <si>
    <t>136.10</t>
  </si>
  <si>
    <t xml:space="preserve">VERGİ DAİRELERİNDEN ALACAKLAR </t>
  </si>
  <si>
    <t>136.10.4</t>
  </si>
  <si>
    <t xml:space="preserve">DİĞER STOPAJ KESİNTİLERİ </t>
  </si>
  <si>
    <t>136.10.4.004</t>
  </si>
  <si>
    <t xml:space="preserve">2010 Yılı Diğer Stopaj Vergi Alacağı </t>
  </si>
  <si>
    <t>136.10.4.005</t>
  </si>
  <si>
    <t>2011 Yılı Diğer Stopaj V.Alac.</t>
  </si>
  <si>
    <t>136.10.4.006</t>
  </si>
  <si>
    <t>2012 Yılı Diğer Stopaj Alacakları</t>
  </si>
  <si>
    <t>STOKLAR</t>
  </si>
  <si>
    <t>TİCARİ MALLAR</t>
  </si>
  <si>
    <t>153.10</t>
  </si>
  <si>
    <t xml:space="preserve">TİCARİ MALLAR </t>
  </si>
  <si>
    <t>153.10.2</t>
  </si>
  <si>
    <t xml:space="preserve">VİLLALAR </t>
  </si>
  <si>
    <t>153.10.2.001</t>
  </si>
  <si>
    <t xml:space="preserve">320704 Sözl.106 Pars.Manolya 5-1, 0 / 1  4+1 Villa </t>
  </si>
  <si>
    <t>153.10.2.002</t>
  </si>
  <si>
    <t xml:space="preserve">320705 Sözl.106 Pars.Manolya 5-2, 0 / 1  4+1 Villa </t>
  </si>
  <si>
    <t>153.10.2.003</t>
  </si>
  <si>
    <t xml:space="preserve">321829 Sözl.106 Pars.Manolya 5-3, 0 / 1 4+1 Villa </t>
  </si>
  <si>
    <t>153.10.2.004</t>
  </si>
  <si>
    <t xml:space="preserve">321830 Sözl.106 Pars.Manolya 5-4, 0 / 1 4+1 Villa </t>
  </si>
  <si>
    <t>153.10.2.005</t>
  </si>
  <si>
    <t xml:space="preserve">321831 Sözl.106 Pars.Manolya 5-7, 0 / 1 4+1 Villa </t>
  </si>
  <si>
    <t>153.10.2.006</t>
  </si>
  <si>
    <t xml:space="preserve">321832 Sözl.106 Pars.Manolya 5-8, 0 / 1 4+1 Villa </t>
  </si>
  <si>
    <t>153.10.2.007</t>
  </si>
  <si>
    <t xml:space="preserve">321833 Sözl.106 Pars.Manolya 5-9, 1 / 1 4+1 Villa </t>
  </si>
  <si>
    <t>153.10.2.008</t>
  </si>
  <si>
    <t xml:space="preserve">321834 Sözl.106 Pars.Manolya 5-10, 0 / 1 4+1 Villa </t>
  </si>
  <si>
    <t>153.10.2.009</t>
  </si>
  <si>
    <t xml:space="preserve">321835 Sözl.106 Pars.Manolya 5-11,1 / 1 4+1 Villa </t>
  </si>
  <si>
    <t>153.10.2.010</t>
  </si>
  <si>
    <t xml:space="preserve">321836 Sözl.106 Pars.Manolya 5-12, 1 / 1 4+1 Villa </t>
  </si>
  <si>
    <t>153.10.2.011</t>
  </si>
  <si>
    <t xml:space="preserve">321837 Sözl.106 Pars.Manolya 5-13, 0 / 1  4+1 Villa  </t>
  </si>
  <si>
    <t>153.10.2.012</t>
  </si>
  <si>
    <t xml:space="preserve">321838 Sözl.106 Pars.Manolya 5-14, 0 / 1 4+1 Villa </t>
  </si>
  <si>
    <t>GELECEK AY. AİT GİDER.VE GEL.T</t>
  </si>
  <si>
    <t>GELECEK AYLARA AİT GİDERLER</t>
  </si>
  <si>
    <t>180.10</t>
  </si>
  <si>
    <t xml:space="preserve">1.DÖNEM GEÇİCİ VERGİ GİDERLERİ </t>
  </si>
  <si>
    <t>180.10.4</t>
  </si>
  <si>
    <t xml:space="preserve">GELECEK AYL.AİT SİGORTA KASKO GİDERLERİ </t>
  </si>
  <si>
    <t>180.10.4.401</t>
  </si>
  <si>
    <t xml:space="preserve">Sigorta Ve Kasko Giderleri </t>
  </si>
  <si>
    <t>GELİR TAHAKKUKLARI</t>
  </si>
  <si>
    <t>181.20</t>
  </si>
  <si>
    <t xml:space="preserve">VADELİ YTL HES.FAİZ GELİR TAHAKKUKLARI </t>
  </si>
  <si>
    <t>181.20.004</t>
  </si>
  <si>
    <t xml:space="preserve">T.Finans / Çamlıca /818381-1006 </t>
  </si>
  <si>
    <t>181.20.005</t>
  </si>
  <si>
    <t>T.Finans / Çamlıca / 818381-1007</t>
  </si>
  <si>
    <t>DİĞER DÖNEN VARLIKLAR</t>
  </si>
  <si>
    <t>DEVREDEN KATMA DEĞER VERGİSİ</t>
  </si>
  <si>
    <t>190.41</t>
  </si>
  <si>
    <t xml:space="preserve">Sonraki Döneme Devreden Kdv </t>
  </si>
  <si>
    <t>PEŞİN ÖDENEN VERGİ VE FONLAR</t>
  </si>
  <si>
    <t>193.10</t>
  </si>
  <si>
    <t>ASGARİ GEÇM İNDİRİMİ</t>
  </si>
  <si>
    <t>193.10.001</t>
  </si>
  <si>
    <t>Merkez Büro Asgari Geçim İndirimi</t>
  </si>
  <si>
    <t>DURAN VARLIKLAR</t>
  </si>
  <si>
    <t>MADDİ DURAN VARLIKLAR</t>
  </si>
  <si>
    <t>DEMİRBAŞLAR</t>
  </si>
  <si>
    <t>255.01</t>
  </si>
  <si>
    <t xml:space="preserve">BİLGİSAYAR VE BÜRO MAKİNELERİ </t>
  </si>
  <si>
    <t>255.01.001</t>
  </si>
  <si>
    <t xml:space="preserve">1 Adet Müdür Masa-Koltuk Takımı </t>
  </si>
  <si>
    <t>255.01.002</t>
  </si>
  <si>
    <t xml:space="preserve">1 Adet Bilgisayar </t>
  </si>
  <si>
    <t>255.01.003</t>
  </si>
  <si>
    <t xml:space="preserve">1 Adet Labtop </t>
  </si>
  <si>
    <t>255.01.004</t>
  </si>
  <si>
    <t>1 Adet Masaüstü Bilgisayar (2011)</t>
  </si>
  <si>
    <t>BİRİKMİŞ AMORTİSMANLAR (-)</t>
  </si>
  <si>
    <t>257.05</t>
  </si>
  <si>
    <t xml:space="preserve">Demirbaş Amortismanları </t>
  </si>
  <si>
    <t>MADDİ OLMAYAN DURAN VARLIKLAR</t>
  </si>
  <si>
    <t>260.00</t>
  </si>
  <si>
    <t xml:space="preserve">TİCARİ MARKA VE İSİMLER </t>
  </si>
  <si>
    <t>260.00.001</t>
  </si>
  <si>
    <t xml:space="preserve">'GYO İDEALİST' Markası </t>
  </si>
  <si>
    <t>260.00.002</t>
  </si>
  <si>
    <t xml:space="preserve">'KENT İDEALİST' Markası </t>
  </si>
  <si>
    <t>260.00.003</t>
  </si>
  <si>
    <t xml:space="preserve">'KENT İDEALİST İSTANBULDA İDEAL OLAN NE VARSA' Markası </t>
  </si>
  <si>
    <t>260.00.004</t>
  </si>
  <si>
    <t xml:space="preserve">'İDEAL İSTANBUL' Markası </t>
  </si>
  <si>
    <t>260.00.005</t>
  </si>
  <si>
    <t xml:space="preserve">'İDEALİST' Markası </t>
  </si>
  <si>
    <t>260.00.006</t>
  </si>
  <si>
    <t xml:space="preserve">'MİKBÜRO İŞLETME V14 (SQL)'  Mikroya Geçiş  </t>
  </si>
  <si>
    <t>260.00.007</t>
  </si>
  <si>
    <t xml:space="preserve">MS W7 / MS 2010 Prog.Lisansı </t>
  </si>
  <si>
    <t>KURULUŞ VE ÖRGÜTLENME GIDER.</t>
  </si>
  <si>
    <t>262.01</t>
  </si>
  <si>
    <t xml:space="preserve">Kuruluş Ve Örgüütlenme Giderleri </t>
  </si>
  <si>
    <t>268.00</t>
  </si>
  <si>
    <t xml:space="preserve">Haklar Amortismanları </t>
  </si>
  <si>
    <t>268.02</t>
  </si>
  <si>
    <t xml:space="preserve">Kuruluş Ve Örgütlenme Giderleri Amortismanı </t>
  </si>
  <si>
    <t>KISA VADELİ YABANCI KAYNAKLAR</t>
  </si>
  <si>
    <t>TİCARİ BORÇLAR</t>
  </si>
  <si>
    <t>320.10</t>
  </si>
  <si>
    <t xml:space="preserve">YURTİÇİ YTL SATICILAR </t>
  </si>
  <si>
    <t>320.10.4</t>
  </si>
  <si>
    <t xml:space="preserve">YURTİÇİ DİĞER TİCARİ BORÇLAR </t>
  </si>
  <si>
    <t>320.10.4.006</t>
  </si>
  <si>
    <t>Türk Telekom A.Ş.</t>
  </si>
  <si>
    <t>320.10.4.010</t>
  </si>
  <si>
    <t>Merkezi Kayıt Kuruluşu</t>
  </si>
  <si>
    <t>320.10.4.013</t>
  </si>
  <si>
    <t>İdealistkent 106 Parsel Site Yönetim</t>
  </si>
  <si>
    <t>320.10.4.015</t>
  </si>
  <si>
    <t>Üsküdar 17.Noterliği</t>
  </si>
  <si>
    <t>320.10.4.029</t>
  </si>
  <si>
    <t>İmkb Takasbank A.Ş.</t>
  </si>
  <si>
    <t>320.10.4.034</t>
  </si>
  <si>
    <t>Ayedaş A.Ş.</t>
  </si>
  <si>
    <t>320.10.4.043</t>
  </si>
  <si>
    <t>Beta Gayr.Değ.A.Ş.</t>
  </si>
  <si>
    <t>335.10</t>
  </si>
  <si>
    <t xml:space="preserve">PERSONEL ÜCRET BORÇLARI </t>
  </si>
  <si>
    <t>335.10.001</t>
  </si>
  <si>
    <t xml:space="preserve">Merkez Büro Ücret Borçları </t>
  </si>
  <si>
    <t>DİĞER ÇEŞİTLİ BORÇLAR</t>
  </si>
  <si>
    <t>336.10</t>
  </si>
  <si>
    <t xml:space="preserve">YURTİÇİ YTL BORÇLAR </t>
  </si>
  <si>
    <t>336.10.1</t>
  </si>
  <si>
    <t>KİRA BORÇLARI</t>
  </si>
  <si>
    <t>336.10.1.101</t>
  </si>
  <si>
    <t>Hakkı-İbrahim-Yüksel Ekşi</t>
  </si>
  <si>
    <t>ODENECEK VERGİ VE DİĞER YÜKÜML</t>
  </si>
  <si>
    <t>ÖDENECEK VERGİ VE FONLAR</t>
  </si>
  <si>
    <t>360.00</t>
  </si>
  <si>
    <t xml:space="preserve">ÖDENECEK VERGİ VE FONLAR </t>
  </si>
  <si>
    <t>360.00.04</t>
  </si>
  <si>
    <t xml:space="preserve">Ödenecek Serbest Meslek Stopajı </t>
  </si>
  <si>
    <t>360.00.05</t>
  </si>
  <si>
    <t xml:space="preserve">Ödenecek Kira Stopajı </t>
  </si>
  <si>
    <t>360.09</t>
  </si>
  <si>
    <t xml:space="preserve">MERKEZ BÜRO GELİR VE DAMGA VERGİSİ </t>
  </si>
  <si>
    <t>360.09.01</t>
  </si>
  <si>
    <t xml:space="preserve">Merkez Büro Gelir Vergisi </t>
  </si>
  <si>
    <t>360.09.02</t>
  </si>
  <si>
    <t xml:space="preserve">Merkez Büeo Damga Vergisi </t>
  </si>
  <si>
    <t>ÖDENECEK SOS. GÜV. KESİNTİLERİ</t>
  </si>
  <si>
    <t>361.09</t>
  </si>
  <si>
    <t xml:space="preserve">MERKEZ BÜRO SSK PRİMLERİ </t>
  </si>
  <si>
    <t>361.09.01</t>
  </si>
  <si>
    <t xml:space="preserve">Merkez Büro Ssk Primi </t>
  </si>
  <si>
    <t>361.09.02</t>
  </si>
  <si>
    <t xml:space="preserve">Merkez Büro İşsizlik Primi </t>
  </si>
  <si>
    <t>ÖZKAYNAKLAR</t>
  </si>
  <si>
    <t>ÖDENMIŞ SERMAYE</t>
  </si>
  <si>
    <t>500.01</t>
  </si>
  <si>
    <t xml:space="preserve">İbrahim Ekşi % 15 </t>
  </si>
  <si>
    <t>500.02</t>
  </si>
  <si>
    <t>İmdat Ekşi % 15</t>
  </si>
  <si>
    <t>500.03</t>
  </si>
  <si>
    <t>Süleyman Ekşi % 15</t>
  </si>
  <si>
    <t>500.04</t>
  </si>
  <si>
    <t>Yüksel Ekşi % 15</t>
  </si>
  <si>
    <t>500.05</t>
  </si>
  <si>
    <t>İsmail Hakkı Ekşi % 14,98</t>
  </si>
  <si>
    <t>500.08</t>
  </si>
  <si>
    <t xml:space="preserve">Halka Açık Hiisseler % 25 </t>
  </si>
  <si>
    <t>500.09</t>
  </si>
  <si>
    <t xml:space="preserve">Ugur Özdemir </t>
  </si>
  <si>
    <t>500.11</t>
  </si>
  <si>
    <t>İbrahim Edhem Gökhan</t>
  </si>
  <si>
    <t>GECMİŞ YILLAR KARLARI</t>
  </si>
  <si>
    <t>GEÇMİŞ YILLAR KARLARI</t>
  </si>
  <si>
    <t>570.10</t>
  </si>
  <si>
    <t xml:space="preserve">GEÇMİŞ YILLAR KARLARI </t>
  </si>
  <si>
    <t>570.10.001</t>
  </si>
  <si>
    <t xml:space="preserve">2007 Yılı Karı </t>
  </si>
  <si>
    <t>GECMİŞ YILLAR ZARARLARI</t>
  </si>
  <si>
    <t>GEÇMİŞ YILLAR ZARARLARI</t>
  </si>
  <si>
    <t>580.10</t>
  </si>
  <si>
    <t xml:space="preserve">GEÇMİŞ YIL ZARARLARI </t>
  </si>
  <si>
    <t>580.10.001</t>
  </si>
  <si>
    <t xml:space="preserve">2008 Yılı Zararı </t>
  </si>
  <si>
    <t>580.10.002</t>
  </si>
  <si>
    <t xml:space="preserve">2009 Yılı Zararı </t>
  </si>
  <si>
    <t>580.10.003</t>
  </si>
  <si>
    <t xml:space="preserve">2010 Yılı Zararı </t>
  </si>
  <si>
    <t>580.10.004</t>
  </si>
  <si>
    <t xml:space="preserve">2011 Yılı Zararı </t>
  </si>
  <si>
    <t>DONEM NET KARI (ZARARI)</t>
  </si>
  <si>
    <t>DÖNEM NET ZARARI (-)</t>
  </si>
  <si>
    <t>591.00</t>
  </si>
  <si>
    <t>CARİ DÖNEM NET ZARARI</t>
  </si>
  <si>
    <t>591.00.003</t>
  </si>
  <si>
    <t xml:space="preserve">2012 Yılı Net Zararı </t>
  </si>
  <si>
    <t>Not 3</t>
  </si>
  <si>
    <t>Not 9</t>
  </si>
  <si>
    <t>180.20</t>
  </si>
  <si>
    <t xml:space="preserve">2.DÖNEM GEÇİCİ VERGİ GİDERLERİ </t>
  </si>
  <si>
    <t>180.20.4</t>
  </si>
  <si>
    <t>GELECEK AYL.AİT SİGORTA KASKO GİDERLERİ</t>
  </si>
  <si>
    <t>180.20.4.401</t>
  </si>
  <si>
    <t>Sigorta Ve Kasko Giderleri</t>
  </si>
  <si>
    <t>180.30</t>
  </si>
  <si>
    <t>3.DÖNEM GEÇİCİ VERGİ GİDERLERİ</t>
  </si>
  <si>
    <t>180.30.4</t>
  </si>
  <si>
    <t>180.30.4.401</t>
  </si>
  <si>
    <t>180.40</t>
  </si>
  <si>
    <t xml:space="preserve">4.DÖNEM GEÇİCİ VERGİ GİDERLERİ </t>
  </si>
  <si>
    <t>180.40.4</t>
  </si>
  <si>
    <t>180.40.4.401</t>
  </si>
  <si>
    <t>İNDİRİLECEK KDV</t>
  </si>
  <si>
    <t>191.33</t>
  </si>
  <si>
    <t xml:space="preserve">BU DÖNEME AİT İNDİRİLECEK KDV </t>
  </si>
  <si>
    <t>191.33.001</t>
  </si>
  <si>
    <t xml:space="preserve">% 1 İndirilecek Kdv </t>
  </si>
  <si>
    <t>191.33.008</t>
  </si>
  <si>
    <t xml:space="preserve">% 8 İndirilecek Kdv </t>
  </si>
  <si>
    <t>191.33.018</t>
  </si>
  <si>
    <t xml:space="preserve">% 18 İndirilecek Kdv </t>
  </si>
  <si>
    <t>193.20</t>
  </si>
  <si>
    <t>FAİZ HESABI TEVKİF EDİL.GV (YTL)</t>
  </si>
  <si>
    <t>193.20.004</t>
  </si>
  <si>
    <t xml:space="preserve">T.Finans / Çamlıca / 818381-1006 </t>
  </si>
  <si>
    <t>193.20.005</t>
  </si>
  <si>
    <t>T.Finans / 818381-1007</t>
  </si>
  <si>
    <t>GELECEK YILLARA AİT GİD.VE GEL</t>
  </si>
  <si>
    <t>GELECEK YILLARA AİT GİDERLER</t>
  </si>
  <si>
    <t>280.10</t>
  </si>
  <si>
    <t>280.10.4</t>
  </si>
  <si>
    <t xml:space="preserve">GELECEK YIL.AİT SİGORTA KASKO GİDERLERİ </t>
  </si>
  <si>
    <t>280.10.4.401</t>
  </si>
  <si>
    <t>320.10.4.003</t>
  </si>
  <si>
    <t>Gyoder Gayr.Yat.Ort.Dern.İkt.İşlt.</t>
  </si>
  <si>
    <t>320.10.4.007</t>
  </si>
  <si>
    <t>Demirci Sigorta Ltd.Şti.</t>
  </si>
  <si>
    <t>320.10.4.008</t>
  </si>
  <si>
    <t xml:space="preserve">Avukat- Rıza Saka </t>
  </si>
  <si>
    <t>320.10.4.011</t>
  </si>
  <si>
    <t xml:space="preserve">İstanbul Menkul Kıymetler Borsası </t>
  </si>
  <si>
    <t>320.10.4.012</t>
  </si>
  <si>
    <t>Mercek Bag.Denetim Ve Yem.Müş.A.Ş.</t>
  </si>
  <si>
    <t>320.10.4.023</t>
  </si>
  <si>
    <t xml:space="preserve">Ebrar Bilgisayar - Hatice Aydın </t>
  </si>
  <si>
    <t>320.10.4.035</t>
  </si>
  <si>
    <t>İSKİ A.Ş.</t>
  </si>
  <si>
    <t>320.10.4.039</t>
  </si>
  <si>
    <t>SLP Sicil Sistemi A.Ş.</t>
  </si>
  <si>
    <t>320.10.4.042</t>
  </si>
  <si>
    <t>Mikro Kurumsal Dan.Ltd.Şti.</t>
  </si>
  <si>
    <t>320.10.4.044</t>
  </si>
  <si>
    <t>Paremetre Bilgi Sist.Tic.Ltd.Şti.</t>
  </si>
  <si>
    <t>320.10.4.045</t>
  </si>
  <si>
    <t>İlke Reklam San.Tic.Ltd.Şti.</t>
  </si>
  <si>
    <t>320.10.4.046</t>
  </si>
  <si>
    <t>TT Net A.Ş.</t>
  </si>
  <si>
    <t>336.10.1.102</t>
  </si>
  <si>
    <t>Hektaş İnş.A.Ş.</t>
  </si>
  <si>
    <t>360.00.06</t>
  </si>
  <si>
    <t xml:space="preserve">Sözleşme Damga Vergileri / Kira-Denetim-Vb </t>
  </si>
  <si>
    <t>GELİR TABLOSU HESAPLARI</t>
  </si>
  <si>
    <t>DİĞER FAALİYET.OLAĞAN GELİR VE</t>
  </si>
  <si>
    <t>FAİZ GELİRLERİ</t>
  </si>
  <si>
    <t>642.10</t>
  </si>
  <si>
    <t xml:space="preserve">YTL MEVDUAT FAİZ GELİRLERİ </t>
  </si>
  <si>
    <t>642.10.003</t>
  </si>
  <si>
    <t>642.10.005</t>
  </si>
  <si>
    <t>MALİYET HESAPLARI (7/A SECENEG</t>
  </si>
  <si>
    <t>GENEL YÖNETİM GİDERLERİ</t>
  </si>
  <si>
    <t>770.00</t>
  </si>
  <si>
    <t xml:space="preserve">MÜŞTEREK GİDER YERLERİ </t>
  </si>
  <si>
    <t>770.00.1</t>
  </si>
  <si>
    <t xml:space="preserve">İŞÇİ ÜCRET VE GİDERLERİ </t>
  </si>
  <si>
    <t>770.00.1.111</t>
  </si>
  <si>
    <t xml:space="preserve">Brüt Ücretler </t>
  </si>
  <si>
    <t>770.00.1.141</t>
  </si>
  <si>
    <t xml:space="preserve">Ssk İşveren Payı </t>
  </si>
  <si>
    <t>770.00.1.142</t>
  </si>
  <si>
    <t xml:space="preserve">İşsizlik İşveren Payı </t>
  </si>
  <si>
    <t>770.00.3</t>
  </si>
  <si>
    <t xml:space="preserve">DIŞARDAN SAGLANAN FAYDA VE HİZMETLER </t>
  </si>
  <si>
    <t>770.00.3.311</t>
  </si>
  <si>
    <t xml:space="preserve">Elektrik Giderleri </t>
  </si>
  <si>
    <t>770.00.3.312</t>
  </si>
  <si>
    <t xml:space="preserve">Su Giderleri </t>
  </si>
  <si>
    <t>770.00.3.332</t>
  </si>
  <si>
    <t xml:space="preserve">Telefon Giderleri </t>
  </si>
  <si>
    <t>770.00.3.352</t>
  </si>
  <si>
    <t xml:space="preserve">Mali Ve Hukuki Müşavirlik Giderleri </t>
  </si>
  <si>
    <t>770.00.4</t>
  </si>
  <si>
    <t xml:space="preserve">ÇEŞİTLİ GİDERLER </t>
  </si>
  <si>
    <t>770.00.4.412</t>
  </si>
  <si>
    <t xml:space="preserve">Egitim Ve Seminer Giderleri </t>
  </si>
  <si>
    <t>770.00.4.413</t>
  </si>
  <si>
    <t xml:space="preserve">Abone Ve Aidat Giderleri </t>
  </si>
  <si>
    <t>770.00.4.414</t>
  </si>
  <si>
    <t xml:space="preserve">Borsa Kotasyon Ve Vb Ücretler </t>
  </si>
  <si>
    <t>770.00.4.415</t>
  </si>
  <si>
    <t xml:space="preserve">Reklam Ve İlan Giderleri </t>
  </si>
  <si>
    <t>770.00.4.416</t>
  </si>
  <si>
    <t>Servis-Bakım-Onarım Giderleri</t>
  </si>
  <si>
    <t>770.00.4.417</t>
  </si>
  <si>
    <t xml:space="preserve">Ulaşım-Konaklama Giderleri </t>
  </si>
  <si>
    <t>770.00.4.418</t>
  </si>
  <si>
    <t xml:space="preserve">Muhtelif Giderler </t>
  </si>
  <si>
    <t>770.00.4.430</t>
  </si>
  <si>
    <t>770.00.4.441</t>
  </si>
  <si>
    <t>Kira Giderleri</t>
  </si>
  <si>
    <t>770.00.4.484</t>
  </si>
  <si>
    <t xml:space="preserve">Noter Giderleri </t>
  </si>
  <si>
    <t>770.00.5</t>
  </si>
  <si>
    <t xml:space="preserve">VERGİ RESİM VE HARÇ GİDERLERİ </t>
  </si>
  <si>
    <t>770.00.5.502</t>
  </si>
  <si>
    <t xml:space="preserve">Ticaret Sicil Harç Giderleri </t>
  </si>
  <si>
    <t>770.00.5.503</t>
  </si>
  <si>
    <t xml:space="preserve">Diğer Vergi Resim Ve Harçlar </t>
  </si>
  <si>
    <t>770.00.6</t>
  </si>
  <si>
    <t xml:space="preserve">AMORTİSMAN GİDERLERİ </t>
  </si>
  <si>
    <t>770.00.6.601</t>
  </si>
  <si>
    <t xml:space="preserve">Amortisman Giderleri </t>
  </si>
  <si>
    <t>770.00.9</t>
  </si>
  <si>
    <t>KANUNEN KABUL EDİLMEYEN GİDERLER</t>
  </si>
  <si>
    <t>770.00.9.901</t>
  </si>
  <si>
    <t xml:space="preserve">Özel İletişim Vergisi </t>
  </si>
  <si>
    <t>FİNANSMAN GİDERLERİ</t>
  </si>
  <si>
    <t>780.00</t>
  </si>
  <si>
    <t xml:space="preserve">MÜŞTEREK GİDERLER </t>
  </si>
  <si>
    <t>780.00.1</t>
  </si>
  <si>
    <t>KOMİSYON GİDERLERİ</t>
  </si>
  <si>
    <t>780.00.1.101</t>
  </si>
  <si>
    <t>BANKA KOMİSYON GİDERLERİ</t>
  </si>
  <si>
    <t>Not 7,8,15</t>
  </si>
  <si>
    <t>Kıst amortisman düzeltmesi</t>
  </si>
  <si>
    <t>İskontolu Kıdem Tazminatı dönem kaydı</t>
  </si>
  <si>
    <t>770 Genel Yönetim Gideri</t>
  </si>
  <si>
    <t>472 Kıdem Tazminatı Gideri</t>
  </si>
  <si>
    <t>Vade Tasnifi</t>
  </si>
  <si>
    <t>180 Gelecek Aylara Ait Giderler</t>
  </si>
  <si>
    <t>280 Gelecek Yıllara Ait Gider</t>
  </si>
  <si>
    <t>Vadeli Mevduat faiz tahakkuku</t>
  </si>
  <si>
    <t>Peşin Ödenen Giderler</t>
  </si>
  <si>
    <t>Peşin Ödenmiş Giderler</t>
  </si>
  <si>
    <t>- İlişkili Olmayan Taraflardan Ticari Alacaklar</t>
  </si>
  <si>
    <t>Verilen Depozito Teminat</t>
  </si>
  <si>
    <t>Personele Borçlar</t>
  </si>
  <si>
    <t>Çalışanlara Sağlanan Faydalar Kapsamında Borçlar</t>
  </si>
  <si>
    <t>Kısa Vadeli Borçlanmalar</t>
  </si>
  <si>
    <t>Uzun Vadeli Borçlanmalar</t>
  </si>
  <si>
    <t>Ödenecek SGK Ve  Vergiler</t>
  </si>
  <si>
    <t>(Tüm tutarlar,TL olarak gösterilmiştir)</t>
  </si>
  <si>
    <t>KAYNAKLAR</t>
  </si>
  <si>
    <t>Ödenmiş Sermaye</t>
  </si>
  <si>
    <t>TOPLAM KAYNAKLAR</t>
  </si>
  <si>
    <t>KAR VEYA ZARAR KISMI</t>
  </si>
  <si>
    <t>BRÜT KAR / ZARAR</t>
  </si>
  <si>
    <t>Pazarlama Giderleri (-)</t>
  </si>
  <si>
    <t>Araştırma ve Geliştirme Giderleri (-)</t>
  </si>
  <si>
    <t>ESAS FAALİYET KARI / ZARARI</t>
  </si>
  <si>
    <t>Özkaynak Yöntemiyle Değerlenen  Yatırımların Karlarından/Zararlarından Paylar</t>
  </si>
  <si>
    <t>FİNANSMAN GİDERİ ÖNCESİ FAALİYET KARI/ZARARI</t>
  </si>
  <si>
    <t>SÜRDÜRÜLEN FAALİYETLER VERGİ ÖNCESİ KARI / ZARARI</t>
  </si>
  <si>
    <t>Dönem Vergi Geliri / (Gideri)</t>
  </si>
  <si>
    <t>Dönem Karı/Zararının Dağılımı</t>
  </si>
  <si>
    <t>Kontrol Gücü Olmayan Paylar</t>
  </si>
  <si>
    <t>Ana Ortaklık Payları</t>
  </si>
  <si>
    <t>Pay Başına Kazanç</t>
  </si>
  <si>
    <t>Kar veya Zararda Yeniden Sınıflandırılmayacaklar</t>
  </si>
  <si>
    <t>Kar veya Zarar Olarak Yeniden Sınıflandırılacaklar</t>
  </si>
  <si>
    <t>Toplam Kapsamlı Gelirin Dağılımı</t>
  </si>
  <si>
    <t>Toplam Kapsamlı Gelir</t>
  </si>
  <si>
    <t>Sermaye Düzeltme Farkları</t>
  </si>
  <si>
    <t>Geri Alınmış Paylar</t>
  </si>
  <si>
    <t>Pay İhraç Primleri/ İskontoları</t>
  </si>
  <si>
    <t>Yeniden Değerleme ve Ölçüm Kazanç/ Kayıplar</t>
  </si>
  <si>
    <t>Yabancı Para Çevirim Farkları</t>
  </si>
  <si>
    <t>Riskten Korunma Kazanç/ Kayıpları</t>
  </si>
  <si>
    <t>Yeniden Değerleme ve Sınıflandırma Kazanç/ Kayıpları</t>
  </si>
  <si>
    <t>Diğer Kazanç/ Kayıplar</t>
  </si>
  <si>
    <t>Karşılıklı İştrirak Sermaye Düzeltmesi</t>
  </si>
  <si>
    <t>Geçmiş Yıllar Kar/ Zararları</t>
  </si>
  <si>
    <t>Net Dönem Karı Zararı</t>
  </si>
  <si>
    <t>Birikmiş Karlar</t>
  </si>
  <si>
    <t>Ana Ortaklığa Ait Özkaynaklar</t>
  </si>
  <si>
    <t>Özkaynaklar</t>
  </si>
  <si>
    <t>Önceki Dönem</t>
  </si>
  <si>
    <t>ÖNCEKİ DÖNEM</t>
  </si>
  <si>
    <t>CARİ DÖNEM</t>
  </si>
  <si>
    <t>A. İŞLETME FAALİYETLERDEN KAYNAKLANAN NAKİT AKIŞLARI</t>
  </si>
  <si>
    <t>Değer Düşüklüğü/İptali İle İlgili Düzeltmeler</t>
  </si>
  <si>
    <t>Gerçekleşmemiş Yabancı Para Çevirim Farkları İle İlgili Düzeltmeler</t>
  </si>
  <si>
    <t>Pay Bazlı Ödemeler İle İlgili Düzeltmeler</t>
  </si>
  <si>
    <t>Gerçeğe Uygun Değer Kayıpları/Kazançları İle İlgili Düzeltmeler</t>
  </si>
  <si>
    <t>İştiraklerin Dağıtılmamış Karları İle İlgili Düzeltmeler</t>
  </si>
  <si>
    <t>Vergi Gideri/Geliri İle İlgili Düzeltmeler</t>
  </si>
  <si>
    <t>Duran Varlıkların Elden Çıkarılmasından Kaynaklanan Kayıp/Kazançlar İle İlgili Düzeltmeler</t>
  </si>
  <si>
    <t>Yatırım ya da Finansman Faaliyetlerinden Kaynaklanan Nakit Akışlarına Neden Olan Diğer Kalemlere İlişkin Düzeltmeler</t>
  </si>
  <si>
    <t>Kar/Zarar Mutabakatı İle İlgili Diğer Düzeltmeler</t>
  </si>
  <si>
    <t>DÖNEM SONUNDAKİ NAKİT VE NAKİT BENZERLERİ</t>
  </si>
  <si>
    <t>Hesap kodu</t>
  </si>
  <si>
    <t>Hesap adı</t>
  </si>
  <si>
    <t>TL Borç</t>
  </si>
  <si>
    <t>TL Alacak</t>
  </si>
  <si>
    <t>TL Borç bakiye</t>
  </si>
  <si>
    <t>TL Alacak bakiye</t>
  </si>
  <si>
    <t>320.10.4.047</t>
  </si>
  <si>
    <t>Özden Osgb Tic.Ltd.Şti.</t>
  </si>
  <si>
    <t>320.10.4.048</t>
  </si>
  <si>
    <t xml:space="preserve">Çamlıca İlk Yardım Eğirim Merkezi - Şaziye Özcan </t>
  </si>
  <si>
    <t>320.10.4.049</t>
  </si>
  <si>
    <t>Diğitel İletişim Tic.Ltd.Şti.</t>
  </si>
  <si>
    <t>320.10.4.050</t>
  </si>
  <si>
    <t xml:space="preserve">Ümraniye Belediyesi </t>
  </si>
  <si>
    <t>FAALİYET GİDERLERİ</t>
  </si>
  <si>
    <t>GENEL YÖNETİM GİDERLERİ (-)</t>
  </si>
  <si>
    <t>632.00</t>
  </si>
  <si>
    <t>Genel Yönetim Giderleri</t>
  </si>
  <si>
    <t>FİNANSMAN GİDERLERI (-)</t>
  </si>
  <si>
    <t>KISA VADELİ BORÇLANMA GİD. (-)</t>
  </si>
  <si>
    <t>660.00</t>
  </si>
  <si>
    <t xml:space="preserve">Finansman Giderleri </t>
  </si>
  <si>
    <t>770.00.4.461</t>
  </si>
  <si>
    <t xml:space="preserve">Temsil Ve Agırlama Giderleri </t>
  </si>
  <si>
    <t>770.00.5.501</t>
  </si>
  <si>
    <t xml:space="preserve">Emlak Ve Çevre Temizlik Vergisi </t>
  </si>
  <si>
    <t>GEN.YÖN.GİD.YANSITMA HESABI</t>
  </si>
  <si>
    <t>771.00</t>
  </si>
  <si>
    <t>Genel Yönetim Giderleri Yans.Hesabı</t>
  </si>
  <si>
    <t>FINANSMAN GID.YANSITMA HESABI</t>
  </si>
  <si>
    <t>781.00</t>
  </si>
  <si>
    <t xml:space="preserve">Finansman Giderleri Yansıtma Hesabı </t>
  </si>
  <si>
    <t>Ref 7300.1</t>
  </si>
  <si>
    <t>Ref 1200.2</t>
  </si>
  <si>
    <t>Ref 140.1</t>
  </si>
  <si>
    <t>102 Bankalar</t>
  </si>
  <si>
    <t>181 Gelir Tahakkukları</t>
  </si>
  <si>
    <t>Vadeli mevduat faiz tahakkukunun bankalar hesabına tasnifi</t>
  </si>
  <si>
    <t>Finans Sektörü Faaliyetlerinden Alacaklarda Artış/Azalış</t>
  </si>
  <si>
    <t>Finans Sektörü Faaliyetlerinden Borçlardaki Artış/Azalış</t>
  </si>
  <si>
    <t>Vergi Ödemeleri/İadeleri</t>
  </si>
  <si>
    <t>Diğer Nakit Girişleri/Çıkışları</t>
  </si>
  <si>
    <t>Ödenen Temettüler</t>
  </si>
  <si>
    <t>Alınan Temettüler</t>
  </si>
  <si>
    <t>Ödenen Faiz</t>
  </si>
  <si>
    <t>Alınan Faiz</t>
  </si>
  <si>
    <t xml:space="preserve">Başka İşletmelerin veya Fonların Paylarının veya Borçlanma Araçlarının </t>
  </si>
  <si>
    <t>Satılması Sonucu Elde Edilen Nakit Girişleri</t>
  </si>
  <si>
    <t>Edinimi İçin Yapılan Nakit Çıkışları</t>
  </si>
  <si>
    <t>Diğer Uzun Vadeli Varlıkların Satışından Kaynaklanan Nakit Girişleri</t>
  </si>
  <si>
    <t>Diğer Uzun Vadeli Varlık Alımlarından Nakit Çıkışları</t>
  </si>
  <si>
    <t xml:space="preserve">Verilen Nakit Avans ve Borçlarlar </t>
  </si>
  <si>
    <t>Verilen Nakit Avans ve Borçlardan Geri Ödemeler</t>
  </si>
  <si>
    <t>Türev Araçlardan Nakit Çıkışları</t>
  </si>
  <si>
    <t>Türev Araçlardan Nakit Girişleri</t>
  </si>
  <si>
    <t>Devlet Teşviklerinden Elde Edilen Nakit Girişleri</t>
  </si>
  <si>
    <t>Vergi Ödemeleri/İadeler</t>
  </si>
  <si>
    <t>Bağlı Ortaklıkların Kontrolünün Elde Edilmesine Yönelik Alışlara İlişkin Nakit  Çıkışları</t>
  </si>
  <si>
    <t>Bağlı Ortaklıkların Kontrolünün Kaybı Sonucunu Doğuracak Satışlara İlişkin Nakit Girişleri</t>
  </si>
  <si>
    <t>Maddi ve Maddi Olmayan Duran Varlıkların Satışından Kaynaklanan Nakit  Girişleri</t>
  </si>
  <si>
    <t>Maddi ve Maddi Olmayan Duran Varlıkların Alımından Kaynaklanan Nakit  Çıkışları</t>
  </si>
  <si>
    <t>Vergi Ödemeler/İadeler</t>
  </si>
  <si>
    <t>REF</t>
  </si>
  <si>
    <t>Not 12</t>
  </si>
  <si>
    <t>Not 14</t>
  </si>
  <si>
    <t>Not 17</t>
  </si>
  <si>
    <t>Not 25</t>
  </si>
  <si>
    <t>Not 27</t>
  </si>
  <si>
    <t>Not 29</t>
  </si>
  <si>
    <t>Not 31</t>
  </si>
  <si>
    <t>Not 33</t>
  </si>
  <si>
    <t>Not 34</t>
  </si>
  <si>
    <t>Not 37</t>
  </si>
  <si>
    <t>Not 47</t>
  </si>
  <si>
    <t>Not 40</t>
  </si>
  <si>
    <t>Cari Dönem Vergisiyle İlgili Varlıklar</t>
  </si>
  <si>
    <t>2012 Peşin Ödenen Vergi (stopaj)</t>
  </si>
  <si>
    <t xml:space="preserve">  Nakit Akım Tablosu</t>
  </si>
  <si>
    <t xml:space="preserve">  </t>
  </si>
  <si>
    <t xml:space="preserve">  Cari Dönem</t>
  </si>
  <si>
    <t xml:space="preserve">  Finansal Tablo Türü</t>
  </si>
  <si>
    <t xml:space="preserve">  Konsolide Olmayan</t>
  </si>
  <si>
    <t xml:space="preserve">  Dönem</t>
  </si>
  <si>
    <t xml:space="preserve">  30.06.2012</t>
  </si>
  <si>
    <t xml:space="preserve">  Raporlama Birimi</t>
  </si>
  <si>
    <t xml:space="preserve">  TL</t>
  </si>
  <si>
    <t xml:space="preserve">    Net Dönem Karı (Zararı)</t>
  </si>
  <si>
    <t xml:space="preserve">    İşletme faaliyetlerinden elde edilen nakit akımları</t>
  </si>
  <si>
    <t xml:space="preserve">    Amortisman ve itfa payları</t>
  </si>
  <si>
    <t xml:space="preserve">    Kıdem tazminatı karşılığı</t>
  </si>
  <si>
    <t xml:space="preserve">  İşletme sermayesindeki değişim öncesi faaliyetlerden elde edilen nakit akımı</t>
  </si>
  <si>
    <t xml:space="preserve">    Ticari alacaklardaki (artış) /azalış</t>
  </si>
  <si>
    <t xml:space="preserve">    Stoklardaki (artış) / azalış</t>
  </si>
  <si>
    <t xml:space="preserve">    Diğer alacaklardaki (artış) / azalış</t>
  </si>
  <si>
    <t xml:space="preserve">    Diğer dönen varlıklardaki  (artış) / azalış</t>
  </si>
  <si>
    <t xml:space="preserve">    Diğer duran varlıklardaki  (artış) / azalış</t>
  </si>
  <si>
    <t xml:space="preserve">    Ticari borçlardaki artış / (azalış)</t>
  </si>
  <si>
    <t xml:space="preserve">    Diğer kısa vadeli yükümlülüklerdeki artış / (azalış)</t>
  </si>
  <si>
    <t xml:space="preserve">    Diğer borçlardaki artış / (azalış)</t>
  </si>
  <si>
    <t xml:space="preserve">    İşletme faaliyetlerinden sağlanan / (kullanılan) net nakit</t>
  </si>
  <si>
    <t xml:space="preserve">    Yatırım faaliyetleri</t>
  </si>
  <si>
    <t xml:space="preserve">  Satın alınan maddi ve maddi olmayan varlıklar</t>
  </si>
  <si>
    <t xml:space="preserve">    Yatırım faaliyetlerinden (kullanılan) / sağlanan net nakit </t>
  </si>
  <si>
    <t xml:space="preserve">    Finansal borçlardaki değişim</t>
  </si>
  <si>
    <t xml:space="preserve">    Finansal faaliyetlerde kullanılan net nakit</t>
  </si>
  <si>
    <t xml:space="preserve">    Nakit ve nakit benzeri değerlerdeki net artış / (azalış)</t>
  </si>
  <si>
    <t xml:space="preserve">    Nakit ve nakit benzeri değerlerin dönem başı bakiyesi</t>
  </si>
  <si>
    <t xml:space="preserve">    Nakit ve nakit benzeri değerlerin dönem sonu bakiyesi</t>
  </si>
  <si>
    <t>ok</t>
  </si>
  <si>
    <t>Not 10</t>
  </si>
  <si>
    <t>Not 30</t>
  </si>
  <si>
    <t>Not 41</t>
  </si>
  <si>
    <t>BAĞIMSIZ DENETİMDEN GEÇMİŞ</t>
  </si>
  <si>
    <t>KAR VEYA ZARAR VE DİĞER KAPSAMLI GELİR TABLOSU</t>
  </si>
  <si>
    <t xml:space="preserve">    Hasılat</t>
  </si>
  <si>
    <t xml:space="preserve">    Satışların Maliyeti (-)</t>
  </si>
  <si>
    <t xml:space="preserve">    Genel Yönetim Giderleri (-)</t>
  </si>
  <si>
    <t xml:space="preserve">    Esas Faaliyetlerden Diğer Gelirler</t>
  </si>
  <si>
    <t xml:space="preserve">    Esas Faaliyetlerden Diğer Giderler (-)</t>
  </si>
  <si>
    <t xml:space="preserve">    Yatırım Faaliyetlerinden Gelirler</t>
  </si>
  <si>
    <t xml:space="preserve">    Yatırım Faaliyetlerinden Giderler (-)</t>
  </si>
  <si>
    <t xml:space="preserve">    Finansman Giderleri (-)</t>
  </si>
  <si>
    <t xml:space="preserve">    Ertelenmiş Vergi Gideri/Geliri</t>
  </si>
  <si>
    <t xml:space="preserve">    Dönem Vergi  Gideri/Geliri</t>
  </si>
  <si>
    <t xml:space="preserve">                           -</t>
  </si>
  <si>
    <t xml:space="preserve">                                -</t>
  </si>
  <si>
    <t>DURDURULAN FAALİYETLER DÖNEM KARI/ZARARI</t>
  </si>
  <si>
    <t>Sürdürülen Faaliyetler Vergi Gideri/Geliri</t>
  </si>
  <si>
    <t xml:space="preserve">    Sürdürülen Faaliyetlerden Pay Başına Kazanç</t>
  </si>
  <si>
    <t xml:space="preserve">    Durdurulan Faaliyetlerden Pay Başına Kazanç</t>
  </si>
  <si>
    <t xml:space="preserve">    Dönem Karı / Zararı</t>
  </si>
  <si>
    <t xml:space="preserve">    Dönem Net Karı/Zararı Mutabakatı ile İlgili Düzeltmeler</t>
  </si>
  <si>
    <t xml:space="preserve">        Amortisman ve İtfa Giderleri İle İlgili Düzeltmeler</t>
  </si>
  <si>
    <t xml:space="preserve">        Karşılıklar İle İlgili Düzeltmeler</t>
  </si>
  <si>
    <t xml:space="preserve">        Faiz Gelirleri ve Giderleri İle İlgili Düzeltmeler</t>
  </si>
  <si>
    <t xml:space="preserve">    İşletme Sermayesinde Gerçekleşen Değişimler</t>
  </si>
  <si>
    <t xml:space="preserve">        Stoklardaki Artış/Azalışla İlgili Düzeltmeler</t>
  </si>
  <si>
    <t xml:space="preserve">        Ticari Alacaklardaki Artış/Azalışla İlgili Düzeltmeler</t>
  </si>
  <si>
    <t xml:space="preserve">        Faaliyetlerle İlgili Diğer Alacaklardaki Artış/Azalışla İlgili Düzeltmeler</t>
  </si>
  <si>
    <t xml:space="preserve">        Ticari Borçlardaki Artış/Azalışla İlgili Düzeltmeler</t>
  </si>
  <si>
    <t xml:space="preserve">        Faaliyetlerle İlgili Diğer Borçlardaki Artış/Azalışla İlgili Düzeltmeler</t>
  </si>
  <si>
    <t xml:space="preserve">        İşletme Sermayesinde Gerçekleşen Diğer Artış/Azalışla İlgili Düzeltmeler</t>
  </si>
  <si>
    <t xml:space="preserve">    Faaliyetlerden Elde Edilen Nakit Akışları</t>
  </si>
  <si>
    <t xml:space="preserve">    Yatırım Faaliyetlerinden Nakit Akışları</t>
  </si>
  <si>
    <t xml:space="preserve">    Finansman Faaliyetlerinden Nakit Akışları</t>
  </si>
  <si>
    <t>Transferler</t>
  </si>
  <si>
    <t>Tranferler</t>
  </si>
  <si>
    <t>1 Ocak 2012 İtibariyle Bakiyeler</t>
  </si>
  <si>
    <t>1 Ocak 2013 İtibariyle Bakiyeler</t>
  </si>
  <si>
    <t xml:space="preserve">    İlişkili Taraflardan  Diğer Alacaklar</t>
  </si>
  <si>
    <t xml:space="preserve">    İlişkili Taraflara Ticari Borçlar</t>
  </si>
  <si>
    <t xml:space="preserve">    İlişkili Olmayan Taraflara Ticari Borçlar</t>
  </si>
  <si>
    <t xml:space="preserve">     İlişkili Taraflara Diğer Borçlar</t>
  </si>
  <si>
    <t xml:space="preserve">     İlişkili Olmayan Taraflara Diğer Borçlar</t>
  </si>
  <si>
    <t xml:space="preserve">    Çalışanlara Sağlanan Faydalara İlişkin Kısa Vadeli Karşılıklar</t>
  </si>
  <si>
    <t xml:space="preserve">    Diğer Kısa Vadeli Karşılıklar</t>
  </si>
  <si>
    <t xml:space="preserve">    Çalışanlara Sağlanan Faydalara İlişkin Uzun Vadeli Karşılıklar</t>
  </si>
  <si>
    <t xml:space="preserve">    Diğer Uzun Vadeli Karşılıklar</t>
  </si>
  <si>
    <t xml:space="preserve">    İlişkili Olmayan Taraflardan Diğer Alacaklar</t>
  </si>
  <si>
    <t>1 Ocak-
30 Haziran 2013</t>
  </si>
  <si>
    <t>vuk</t>
  </si>
  <si>
    <t>ufrs</t>
  </si>
  <si>
    <t>fark</t>
  </si>
  <si>
    <t>PERSONEL AVANSLARI</t>
  </si>
  <si>
    <t>196.10</t>
  </si>
  <si>
    <t xml:space="preserve">Yusuf Şimşek </t>
  </si>
  <si>
    <t>320.10.4.022</t>
  </si>
  <si>
    <t>Depo Yayıncılık Ltd.Şti.</t>
  </si>
  <si>
    <t>320.10.4.051</t>
  </si>
  <si>
    <t>Kapital Karden Bagımsız Denetim A.Ş.</t>
  </si>
  <si>
    <t>360.00.07</t>
  </si>
  <si>
    <t>Ödenecek Diger Damga Vergileri</t>
  </si>
  <si>
    <t>2 TL YUVARLAMA FARKI VAR</t>
  </si>
  <si>
    <t>SON ÜÇ AY</t>
  </si>
  <si>
    <t>Personel ücret ve giderleri</t>
  </si>
  <si>
    <t>Abone ve aidat giderleri</t>
  </si>
  <si>
    <t>Kira Gideri</t>
  </si>
  <si>
    <t>Vergi, resim, harç ve sigorta giderleri</t>
  </si>
  <si>
    <t>Müşavirlik Giderleri</t>
  </si>
  <si>
    <t>Kıdem Tazminatı Karşılığı</t>
  </si>
  <si>
    <t>Amortisman giderleri</t>
  </si>
  <si>
    <t>Serkan Kocabıyık</t>
  </si>
  <si>
    <t>Engin Bilze</t>
  </si>
  <si>
    <t>1</t>
  </si>
  <si>
    <t>10</t>
  </si>
  <si>
    <t>12</t>
  </si>
  <si>
    <t>13</t>
  </si>
  <si>
    <t>15</t>
  </si>
  <si>
    <t>18</t>
  </si>
  <si>
    <t>19</t>
  </si>
  <si>
    <t>2</t>
  </si>
  <si>
    <t>25</t>
  </si>
  <si>
    <t>26</t>
  </si>
  <si>
    <t>28</t>
  </si>
  <si>
    <t>3</t>
  </si>
  <si>
    <t>32</t>
  </si>
  <si>
    <t>320.10.4.030</t>
  </si>
  <si>
    <t>Birtek Bilişim Sist.Tic.Ltd.Şti.</t>
  </si>
  <si>
    <t>320.10.4.052</t>
  </si>
  <si>
    <t>JNR Fuarcılık Ltd.Şti.</t>
  </si>
  <si>
    <t>320.10.4.053</t>
  </si>
  <si>
    <t>Alim Demirci SMMM</t>
  </si>
  <si>
    <t>320.10.4.054</t>
  </si>
  <si>
    <t>İstexpo Fuarcılık Hizm.Ltd.Şti.</t>
  </si>
  <si>
    <t>33</t>
  </si>
  <si>
    <t>336.10.1.103</t>
  </si>
  <si>
    <t xml:space="preserve">İbrahim Ekşi </t>
  </si>
  <si>
    <t>336.10.1.104</t>
  </si>
  <si>
    <t xml:space="preserve">İmdat Ekşi </t>
  </si>
  <si>
    <t>336.10.1.105</t>
  </si>
  <si>
    <t xml:space="preserve">Süleyman Ekşi </t>
  </si>
  <si>
    <t>336.10.1.106</t>
  </si>
  <si>
    <t xml:space="preserve">Yüksel Ekşi </t>
  </si>
  <si>
    <t>336.10.1.107</t>
  </si>
  <si>
    <t xml:space="preserve">İsmail Hakkı Ekşi </t>
  </si>
  <si>
    <t>36</t>
  </si>
  <si>
    <t>360.00.03</t>
  </si>
  <si>
    <t>Ödenecek Diger Vergi Stop.</t>
  </si>
  <si>
    <t>5</t>
  </si>
  <si>
    <t>50</t>
  </si>
  <si>
    <t>57</t>
  </si>
  <si>
    <t>58</t>
  </si>
  <si>
    <t>59</t>
  </si>
  <si>
    <t>6</t>
  </si>
  <si>
    <t>63</t>
  </si>
  <si>
    <t>64</t>
  </si>
  <si>
    <t>66</t>
  </si>
  <si>
    <t>67</t>
  </si>
  <si>
    <t>OLAĞANDIŞI GELİR VE KARLAR</t>
  </si>
  <si>
    <t>DİĞ.OLAĞANDIŞI GELİR VE KARLAR</t>
  </si>
  <si>
    <t>679.10</t>
  </si>
  <si>
    <t xml:space="preserve">GELİR KAYDEDİLEN KUSURAT FARKLARI </t>
  </si>
  <si>
    <t>679.10.101</t>
  </si>
  <si>
    <t xml:space="preserve">Sıfırlama Küsürat Farkları </t>
  </si>
  <si>
    <t>7</t>
  </si>
  <si>
    <t>77</t>
  </si>
  <si>
    <t>770.00.4.485</t>
  </si>
  <si>
    <t xml:space="preserve">Kıdem Tazminatları </t>
  </si>
  <si>
    <t>770.00.4.486</t>
  </si>
  <si>
    <t xml:space="preserve">Dava Ve İcra Giderleri </t>
  </si>
  <si>
    <t>770.00.9.902</t>
  </si>
  <si>
    <t xml:space="preserve">Diger Kanunen Kabul edilemeyen Giderler </t>
  </si>
  <si>
    <t>78</t>
  </si>
  <si>
    <t>31.12.2013 TARİHLİ DÜZELTİLMİŞ MİZANI</t>
  </si>
  <si>
    <t>31 ARALIK 2013 TARİHLİ FİNANSAL DURUM TABLOSU (BİLANÇO)</t>
  </si>
  <si>
    <t xml:space="preserve">31 ARALIK 2013 TARİHİNDE SONA EREN DÖNEME AİT  </t>
  </si>
  <si>
    <t>1 Ocak-
31 Aralık 2013</t>
  </si>
  <si>
    <t>1 Ocak-
31 Aralık 2012</t>
  </si>
  <si>
    <t>31 ARALIK 2013 TARİHİNDE SONA EREN DÖNEME AİT NAKİT AKIŞ TABLOSU</t>
  </si>
  <si>
    <t>31 Aralık 2013</t>
  </si>
  <si>
    <t>31 Aralık 2012</t>
  </si>
  <si>
    <t>31 ARALIK 2013 TARİHİNDE SONA EREN DÖNEME AİT ÖZKAYNAKLAR DEĞİŞİM TABLOSU</t>
  </si>
  <si>
    <t>31 Aralık 2012 İtibariyle Bakiyeler</t>
  </si>
  <si>
    <t>31 Aralık 2013 İtibariyle Bakiyeler</t>
  </si>
  <si>
    <t>Diğer Kapsamlı Gelirler veya Giderler</t>
  </si>
  <si>
    <t>268 Birikmiş Amortismanlar</t>
  </si>
  <si>
    <t>770 Genel Yönetim Giderleri</t>
  </si>
  <si>
    <t>529 Aktüeryal Kayıp</t>
  </si>
  <si>
    <t>İskontolu Kıdem Tazminatı dönem kaydı (2012 düzeltme Kaydı)</t>
  </si>
  <si>
    <t>31.12.2012'deki 85.362 tl faiz geliri Finansal Gelirlerden buraya alındı</t>
  </si>
  <si>
    <t>529 Aktüeryal Kazanç</t>
  </si>
  <si>
    <t>4300.1</t>
  </si>
  <si>
    <t>4300.2</t>
  </si>
  <si>
    <t>2700.1</t>
  </si>
  <si>
    <t>2600.1</t>
  </si>
  <si>
    <t>2700.2</t>
  </si>
  <si>
    <t>2100.1</t>
  </si>
  <si>
    <t>2700.4</t>
  </si>
  <si>
    <t>1200.1</t>
  </si>
  <si>
    <t>1100.1</t>
  </si>
  <si>
    <t>2700.3</t>
  </si>
  <si>
    <t>5300.1</t>
  </si>
  <si>
    <t>7600.1</t>
  </si>
  <si>
    <t>8500.2</t>
  </si>
  <si>
    <t>8500.1</t>
  </si>
  <si>
    <t>379 Diğer Borç ve Gider Karşılıkları</t>
  </si>
  <si>
    <t>HC 140.1</t>
  </si>
  <si>
    <t>Kar veya Zararda Yeniden Sınıflandırılacak Birikmiş</t>
  </si>
  <si>
    <t>Buraya 2013/19 bültende Riskten Korunma Kazanç/Kayıpları Yazıyor.</t>
  </si>
  <si>
    <t>-</t>
  </si>
  <si>
    <t>Genel yönetim giderlerinin ayrıntısı aşağıdaki gibidir;</t>
  </si>
  <si>
    <t>1 Ocak 2013 -</t>
  </si>
  <si>
    <t>1 Ocak 2012 -</t>
  </si>
  <si>
    <t>Dava Karşılık Giderleri</t>
  </si>
  <si>
    <t>Brüt Ücretler</t>
  </si>
  <si>
    <t>Abone Ve Aidat Giderleri</t>
  </si>
  <si>
    <t>Mali Ve Hukuki Müşavirlik Giderleri</t>
  </si>
  <si>
    <t>Ssk İşveren Payı</t>
  </si>
  <si>
    <t>Kıdem Tazminatları</t>
  </si>
  <si>
    <t>Muhtelif Giderler</t>
  </si>
  <si>
    <t>Emlak Ve Çevre Temizlik Vergisi</t>
  </si>
  <si>
    <t>Reklam Ve İlan Giderleri</t>
  </si>
  <si>
    <t>Borsa Kotasyon Ve Vb Ücretler</t>
  </si>
  <si>
    <t>Temsil Ve Agırlama Giderleri</t>
  </si>
  <si>
    <t>Ticaret Sicil Harç Giderleri</t>
  </si>
  <si>
    <t>İşsizlik İşveren Payı</t>
  </si>
  <si>
    <t>Egitim Ve Seminer Giderleri</t>
  </si>
  <si>
    <t>Amortisman Giderleri</t>
  </si>
  <si>
    <t>Noter Giderleri</t>
  </si>
  <si>
    <t>Diğer Vergi Resim Ve Harçlar</t>
  </si>
  <si>
    <t>Elektrik Giderleri</t>
  </si>
  <si>
    <t>Telefon Giderleri</t>
  </si>
  <si>
    <t>Özel İletişim Vergisi</t>
  </si>
  <si>
    <t>Ulaşım-Konaklama Giderleri</t>
  </si>
  <si>
    <t>Su Giderleri</t>
  </si>
  <si>
    <t>Diger Kanunen Kabul edilemeyen Giderler</t>
  </si>
  <si>
    <t>Reklam İlan Giderleri</t>
  </si>
  <si>
    <t>Temsil Ağırlama Giderleri</t>
  </si>
  <si>
    <t>Ofis Kira ve Giderler</t>
  </si>
  <si>
    <t>Ft:178521 Ebrar Bilgisayar / Harddisk alımı</t>
  </si>
  <si>
    <t>Tfkb 818381-3 Dosya Dava Giderleri</t>
  </si>
  <si>
    <t>Ft:22793 Birtek Bilişim Sist.</t>
  </si>
  <si>
    <t>Çalışanlara Sağlanan Faydalara İlişkin Aktüeryal Kayıp/Kazanç</t>
  </si>
  <si>
    <t>5700.1</t>
  </si>
  <si>
    <t>644 Konusu Kalmayan Karş Geliri</t>
  </si>
  <si>
    <t>(geçen senenin 644 Hesabı)</t>
  </si>
  <si>
    <t>Geçmiş yıldan gelen davalar kaybedilmiş ve GYG'de gider olarak yazılmıştır. Bu giderlerin  daha önce karşılık ayrıdığımız karlık kısmı iptal kaydı</t>
  </si>
  <si>
    <t xml:space="preserve">    Çalışanlara Sağlanan Faydalara İlişkin Aktüeryal (Kayıp)/Kazanç</t>
  </si>
  <si>
    <t>Kar veya Zararda Yeniden Sınıflandırılmayacak Birikmiş Diğer Kapsamlı Gelirler ve Giderler</t>
  </si>
  <si>
    <t>Kar veya Zararda Yeniden Sınıflandırılacak Birikmiş Diğer Kapsamlı Gelirler ve Giderler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</si>
</sst>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_(* #,##0_);_(* \(#,##0\);_(* &quot;-&quot;_);_(@_)"/>
    <numFmt numFmtId="166" formatCode="_(* #,##0.00_);_(* \(#,##0.00\);_(* &quot;-&quot;??_);_(@_)"/>
    <numFmt numFmtId="167" formatCode="#,##0_ ;[Red]\-#,##0\ "/>
    <numFmt numFmtId="168" formatCode="#,##0.000000;[Red]\-#,##0.000000"/>
    <numFmt numFmtId="169" formatCode="_(* #,##0_);_(* \(#,##0\);_(* &quot;-&quot;??_);_(@_)"/>
    <numFmt numFmtId="170" formatCode="&quot;$&quot;#,##0_);\(&quot;$&quot;#,##0\)"/>
    <numFmt numFmtId="171" formatCode="&quot;$&quot;#,##0_);[Red]\(&quot;$&quot;#,##0\)"/>
    <numFmt numFmtId="172" formatCode="&quot;$&quot;#,##0.00;[Red]\-&quot;$&quot;#,##0.00"/>
    <numFmt numFmtId="173" formatCode="_-&quot;$&quot;* #,##0_-;\-&quot;$&quot;* #,##0_-;_-&quot;$&quot;* &quot;-&quot;_-;_-@_-"/>
    <numFmt numFmtId="174" formatCode="_-* #,##0_-;\-* #,##0_-;_-* &quot;-&quot;_-;_-@_-"/>
    <numFmt numFmtId="175" formatCode="_-&quot;$&quot;* #,##0.00_-;\-&quot;$&quot;* #,##0.00_-;_-&quot;$&quot;* &quot;-&quot;??_-;_-@_-"/>
    <numFmt numFmtId="176" formatCode="_-* #,##0.00_-;\-* #,##0.00_-;_-* &quot;-&quot;??_-;_-@_-"/>
    <numFmt numFmtId="177" formatCode="0_)%;\(0\)%"/>
    <numFmt numFmtId="178" formatCode="* #,##0_);* \(#,##0\);&quot;-&quot;??_);@"/>
    <numFmt numFmtId="179" formatCode="* \(#,##0\);* #,##0_);&quot;-&quot;??_);@"/>
    <numFmt numFmtId="180" formatCode="#,##0\ &quot;$&quot;;[Red]\-#,##0\ &quot;$&quot;"/>
    <numFmt numFmtId="181" formatCode="#,##0.00\ &quot;$&quot;;\-#,##0.00\ &quot;$&quot;"/>
    <numFmt numFmtId="182" formatCode="#,##0.00\ &quot;$&quot;;[Red]\-#,##0.00\ &quot;$&quot;"/>
    <numFmt numFmtId="183" formatCode="_-* #,##0\ &quot;$&quot;_-;\-* #,##0\ &quot;$&quot;_-;_-* &quot;-&quot;\ &quot;$&quot;_-;_-@_-"/>
    <numFmt numFmtId="184" formatCode="000"/>
    <numFmt numFmtId="185" formatCode="#,##0;\-#,##0;&quot;-&quot;"/>
    <numFmt numFmtId="186" formatCode="#,##0.00;\-#,##0.00;&quot;-&quot;"/>
    <numFmt numFmtId="187" formatCode="#,##0%;\-#,##0%;&quot;- &quot;"/>
    <numFmt numFmtId="188" formatCode="#,##0.0%;\-#,##0.0%;&quot;- &quot;"/>
    <numFmt numFmtId="189" formatCode="#,##0.00%;\-#,##0.00%;&quot;- &quot;"/>
    <numFmt numFmtId="190" formatCode="#,##0.0;\-#,##0.0;&quot;-&quot;"/>
    <numFmt numFmtId="191" formatCode="\ \ @"/>
    <numFmt numFmtId="192" formatCode="\ \ \ \ @"/>
    <numFmt numFmtId="193" formatCode="0%;\(0%\)"/>
    <numFmt numFmtId="194" formatCode="#,##0.0_);\(#,##0.0\)"/>
    <numFmt numFmtId="195" formatCode="[$-41F]d\ mmmm\ yyyy;@"/>
    <numFmt numFmtId="196" formatCode="#,##0;[Red]\(#,##0\)"/>
    <numFmt numFmtId="197" formatCode="General_)"/>
    <numFmt numFmtId="198" formatCode="#,##0_);[Black]\(#,##0\)"/>
    <numFmt numFmtId="199" formatCode="0.000%"/>
    <numFmt numFmtId="200" formatCode="0.000_)"/>
    <numFmt numFmtId="201" formatCode="_(&quot;$&quot;* #,##0.0_);_(&quot;$&quot;* \(#,##0.0\);_(&quot;$&quot;* &quot;-&quot;??_);_(@_)"/>
    <numFmt numFmtId="202" formatCode="d\.m\.yy"/>
    <numFmt numFmtId="203" formatCode="d\.mmm\.yy"/>
    <numFmt numFmtId="204" formatCode="_-&quot;$&quot;\ * #,##0_-;\-&quot;$&quot;\ * #,##0_-;_-&quot;$&quot;\ * &quot;-&quot;_-;_-@_-"/>
    <numFmt numFmtId="205" formatCode="* \(#,##0.00\);* #,##0.00_);&quot;-&quot;??_);@"/>
    <numFmt numFmtId="206" formatCode="* \(#,##0.0\);* #,##0.0_);&quot;-&quot;??_);@"/>
    <numFmt numFmtId="207" formatCode="#,##0;\(#,##0\);\-\-"/>
    <numFmt numFmtId="208" formatCode="#,##0_);[Red]\(#,##0\)"/>
    <numFmt numFmtId="209" formatCode="#,##0.0_ ;[Red]\-#,##0.0\ "/>
    <numFmt numFmtId="210" formatCode="#,##0;\(#,##0\);\-"/>
    <numFmt numFmtId="211" formatCode="_(* #,##0.0000_);_(* \(#,##0.0000\);_(* &quot;-&quot;??_);_(@_)"/>
    <numFmt numFmtId="212" formatCode="_-* #,##0.00&quot;$&quot;_-;\-* #,##0.00&quot;$&quot;_-;_-* &quot;-&quot;??&quot;$&quot;_-;_-@_-"/>
    <numFmt numFmtId="213" formatCode="0.0%;\(0.0%\)"/>
    <numFmt numFmtId="214" formatCode="mm\ yy"/>
    <numFmt numFmtId="215" formatCode="#,##0.0;\(#,##0.0\)"/>
    <numFmt numFmtId="216" formatCode="0.0\p;\(0.0\)\p"/>
    <numFmt numFmtId="217" formatCode="0.0%;\(0.0\)%"/>
    <numFmt numFmtId="218" formatCode="#,##0.0"/>
    <numFmt numFmtId="219" formatCode="#,##0.00_ ;[Red]\-#,##0.00\ "/>
    <numFmt numFmtId="220" formatCode="#,###\-;[Red]\-#,###\-"/>
    <numFmt numFmtId="221" formatCode="_(* #,##0.000_);_(* \(#,##0.000\);_(* &quot;-&quot;??_);_(@_)"/>
  </numFmts>
  <fonts count="134">
    <font>
      <sz val="10"/>
      <name val="Arial Tur"/>
      <charset val="162"/>
    </font>
    <font>
      <sz val="10"/>
      <name val="Arial Tur"/>
      <charset val="162"/>
    </font>
    <font>
      <b/>
      <sz val="10"/>
      <name val="Arial Tur"/>
      <family val="2"/>
      <charset val="162"/>
    </font>
    <font>
      <b/>
      <sz val="11"/>
      <name val="Arial Tur"/>
      <family val="2"/>
      <charset val="162"/>
    </font>
    <font>
      <sz val="11"/>
      <name val="Arial Tur"/>
      <family val="2"/>
      <charset val="162"/>
    </font>
    <font>
      <u/>
      <sz val="10"/>
      <color indexed="12"/>
      <name val="Arial Tur"/>
      <charset val="162"/>
    </font>
    <font>
      <sz val="10"/>
      <name val="Arial Tur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  <charset val="162"/>
    </font>
    <font>
      <b/>
      <sz val="10"/>
      <color indexed="10"/>
      <name val="Arial Tur"/>
      <family val="2"/>
      <charset val="162"/>
    </font>
    <font>
      <sz val="8"/>
      <name val="Arial"/>
      <family val="2"/>
      <charset val="162"/>
    </font>
    <font>
      <sz val="10"/>
      <name val="Helv"/>
      <charset val="162"/>
    </font>
    <font>
      <b/>
      <sz val="11"/>
      <name val="Arial"/>
      <family val="2"/>
      <charset val="162"/>
    </font>
    <font>
      <sz val="8"/>
      <name val="Times New Roman"/>
      <family val="1"/>
      <charset val="162"/>
    </font>
    <font>
      <b/>
      <sz val="19"/>
      <color indexed="9"/>
      <name val="Arial"/>
      <family val="2"/>
      <charset val="162"/>
    </font>
    <font>
      <sz val="14"/>
      <name val="TimesNewRomanPS"/>
      <charset val="162"/>
    </font>
    <font>
      <sz val="9"/>
      <name val="Geneva"/>
      <family val="2"/>
    </font>
    <font>
      <sz val="10"/>
      <color indexed="8"/>
      <name val="Arial"/>
      <family val="2"/>
      <charset val="162"/>
    </font>
    <font>
      <b/>
      <sz val="16"/>
      <name val="Times New Roman"/>
      <family val="1"/>
    </font>
    <font>
      <sz val="10"/>
      <name val="MS Serif"/>
      <family val="1"/>
      <charset val="162"/>
    </font>
    <font>
      <sz val="10"/>
      <name val="Courier"/>
      <family val="1"/>
      <charset val="162"/>
    </font>
    <font>
      <sz val="10"/>
      <name val="Times New Roman"/>
      <family val="1"/>
    </font>
    <font>
      <sz val="10"/>
      <color indexed="12"/>
      <name val="Arial"/>
      <family val="2"/>
      <charset val="162"/>
    </font>
    <font>
      <sz val="10"/>
      <color indexed="16"/>
      <name val="MS Serif"/>
      <family val="1"/>
      <charset val="162"/>
    </font>
    <font>
      <sz val="9"/>
      <name val="Arial"/>
      <family val="2"/>
      <charset val="162"/>
    </font>
    <font>
      <b/>
      <sz val="16"/>
      <name val="Arial"/>
      <family val="2"/>
      <charset val="162"/>
    </font>
    <font>
      <b/>
      <sz val="24"/>
      <color indexed="8"/>
      <name val="Times New Roman"/>
      <family val="1"/>
      <charset val="162"/>
    </font>
    <font>
      <sz val="10"/>
      <color indexed="14"/>
      <name val="Arial"/>
      <family val="2"/>
      <charset val="162"/>
    </font>
    <font>
      <sz val="24"/>
      <name val="Arial"/>
      <family val="2"/>
      <charset val="162"/>
    </font>
    <font>
      <b/>
      <sz val="32"/>
      <name val="Arial"/>
      <family val="2"/>
      <charset val="162"/>
    </font>
    <font>
      <b/>
      <sz val="9"/>
      <name val="Arial"/>
      <family val="2"/>
      <charset val="162"/>
    </font>
    <font>
      <sz val="10"/>
      <name val="Times New Roman"/>
      <family val="1"/>
      <charset val="162"/>
    </font>
    <font>
      <sz val="11"/>
      <name val="‚l‚r –¾’©"/>
      <charset val="128"/>
    </font>
    <font>
      <b/>
      <sz val="11"/>
      <name val="Arial"/>
      <family val="2"/>
    </font>
    <font>
      <sz val="10"/>
      <color indexed="10"/>
      <name val="Arial"/>
      <family val="2"/>
      <charset val="162"/>
    </font>
    <font>
      <sz val="10"/>
      <name val="Tms Rmn"/>
      <charset val="162"/>
    </font>
    <font>
      <sz val="10"/>
      <name val="MS Sans Serif"/>
      <family val="2"/>
      <charset val="162"/>
    </font>
    <font>
      <b/>
      <sz val="8"/>
      <color indexed="8"/>
      <name val="Helv"/>
      <charset val="162"/>
    </font>
    <font>
      <b/>
      <sz val="14"/>
      <name val="Times New Roman"/>
      <family val="1"/>
      <charset val="162"/>
    </font>
    <font>
      <sz val="8"/>
      <name val="Arial Tur"/>
      <charset val="162"/>
    </font>
    <font>
      <sz val="10"/>
      <name val="Arial"/>
      <family val="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sz val="10"/>
      <color indexed="32"/>
      <name val="Arial"/>
      <family val="2"/>
      <charset val="162"/>
    </font>
    <font>
      <b/>
      <sz val="10"/>
      <color indexed="39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0"/>
      <color indexed="32"/>
      <name val="Arial"/>
      <family val="2"/>
      <charset val="162"/>
    </font>
    <font>
      <b/>
      <sz val="10"/>
      <color indexed="20"/>
      <name val="Arial"/>
      <family val="2"/>
      <charset val="162"/>
    </font>
    <font>
      <b/>
      <sz val="10"/>
      <color indexed="32"/>
      <name val="Arial Tur"/>
      <family val="2"/>
      <charset val="162"/>
    </font>
    <font>
      <b/>
      <sz val="10"/>
      <name val="Times New Roman"/>
      <family val="1"/>
      <charset val="162"/>
    </font>
    <font>
      <b/>
      <sz val="10"/>
      <color indexed="10"/>
      <name val="Arial"/>
      <family val="2"/>
      <charset val="162"/>
    </font>
    <font>
      <sz val="10"/>
      <name val="Times New Roman"/>
      <family val="1"/>
      <charset val="162"/>
    </font>
    <font>
      <i/>
      <u/>
      <sz val="10"/>
      <name val="Times New Roman"/>
      <family val="1"/>
      <charset val="162"/>
    </font>
    <font>
      <sz val="8"/>
      <color indexed="8"/>
      <name val="Arial Tur"/>
      <family val="2"/>
      <charset val="162"/>
    </font>
    <font>
      <sz val="10"/>
      <name val="Helv"/>
      <family val="2"/>
    </font>
    <font>
      <sz val="9"/>
      <name val="Arial"/>
      <family val="2"/>
      <charset val="162"/>
    </font>
    <font>
      <sz val="11"/>
      <name val="Tms Rmn"/>
      <family val="1"/>
    </font>
    <font>
      <sz val="10"/>
      <name val="BERNHARD"/>
      <family val="2"/>
    </font>
    <font>
      <sz val="10"/>
      <name val="Times New Roman Tur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2"/>
      <name val="Helv"/>
      <family val="2"/>
    </font>
    <font>
      <b/>
      <sz val="10"/>
      <name val="Arial"/>
      <family val="2"/>
    </font>
    <font>
      <b/>
      <sz val="10"/>
      <color indexed="58"/>
      <name val="Arial"/>
      <family val="2"/>
      <charset val="162"/>
    </font>
    <font>
      <sz val="10"/>
      <name val="MS Sans Serif"/>
      <family val="2"/>
    </font>
    <font>
      <sz val="7"/>
      <name val="Small Fonts"/>
      <family val="2"/>
    </font>
    <font>
      <b/>
      <sz val="10"/>
      <name val="Times New Roman"/>
      <family val="1"/>
      <charset val="162"/>
    </font>
    <font>
      <b/>
      <sz val="10"/>
      <color indexed="10"/>
      <name val="Arial"/>
      <family val="2"/>
    </font>
    <font>
      <sz val="10"/>
      <name val="Arial Narrow"/>
      <family val="2"/>
      <charset val="162"/>
    </font>
    <font>
      <b/>
      <sz val="10"/>
      <name val="Arial Narrow"/>
      <family val="2"/>
      <charset val="162"/>
    </font>
    <font>
      <b/>
      <sz val="10"/>
      <color indexed="8"/>
      <name val="Arial Narrow"/>
      <family val="2"/>
      <charset val="162"/>
    </font>
    <font>
      <sz val="10"/>
      <color indexed="8"/>
      <name val="Arial Narrow"/>
      <family val="2"/>
      <charset val="162"/>
    </font>
    <font>
      <b/>
      <sz val="10"/>
      <color indexed="10"/>
      <name val="Arial Narrow"/>
      <family val="2"/>
      <charset val="162"/>
    </font>
    <font>
      <sz val="10"/>
      <color indexed="10"/>
      <name val="Arial Narrow"/>
      <family val="2"/>
      <charset val="162"/>
    </font>
    <font>
      <sz val="8"/>
      <name val="Arial Tur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b/>
      <sz val="24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u/>
      <sz val="10"/>
      <color indexed="12"/>
      <name val="Arial Tur"/>
      <family val="2"/>
      <charset val="162"/>
    </font>
    <font>
      <sz val="10"/>
      <color indexed="8"/>
      <name val="Arial"/>
      <family val="2"/>
    </font>
    <font>
      <b/>
      <sz val="14"/>
      <name val="Arial (WT)"/>
      <charset val="162"/>
    </font>
    <font>
      <sz val="10"/>
      <name val="Courier"/>
      <family val="3"/>
    </font>
    <font>
      <sz val="9"/>
      <color indexed="8"/>
      <name val="Tahoma"/>
      <family val="2"/>
      <charset val="162"/>
    </font>
    <font>
      <sz val="9"/>
      <color indexed="9"/>
      <name val="Tahoma"/>
      <family val="2"/>
      <charset val="162"/>
    </font>
    <font>
      <sz val="9"/>
      <color indexed="20"/>
      <name val="Tahoma"/>
      <family val="2"/>
      <charset val="162"/>
    </font>
    <font>
      <b/>
      <sz val="9"/>
      <color indexed="52"/>
      <name val="Tahoma"/>
      <family val="2"/>
      <charset val="162"/>
    </font>
    <font>
      <b/>
      <sz val="9"/>
      <color indexed="9"/>
      <name val="Tahoma"/>
      <family val="2"/>
      <charset val="162"/>
    </font>
    <font>
      <sz val="7"/>
      <color indexed="8"/>
      <name val="Times New Roman Tur"/>
      <charset val="162"/>
    </font>
    <font>
      <sz val="9"/>
      <color indexed="17"/>
      <name val="Tahoma"/>
      <family val="2"/>
      <charset val="162"/>
    </font>
    <font>
      <sz val="9"/>
      <color indexed="60"/>
      <name val="Tahoma"/>
      <family val="2"/>
      <charset val="162"/>
    </font>
    <font>
      <sz val="10"/>
      <name val="Arial"/>
      <family val="2"/>
      <charset val="162"/>
    </font>
    <font>
      <sz val="11"/>
      <name val="Tms Rmn"/>
    </font>
    <font>
      <sz val="11"/>
      <color indexed="8"/>
      <name val="Calibri"/>
      <family val="2"/>
    </font>
    <font>
      <sz val="12"/>
      <name val="Arial Narrow"/>
      <family val="2"/>
      <charset val="162"/>
    </font>
    <font>
      <b/>
      <sz val="12"/>
      <color indexed="10"/>
      <name val="Arial Narrow"/>
      <family val="2"/>
      <charset val="162"/>
    </font>
    <font>
      <sz val="11"/>
      <name val="Arial Narrow"/>
      <family val="2"/>
      <charset val="162"/>
    </font>
    <font>
      <b/>
      <sz val="11"/>
      <color indexed="10"/>
      <name val="Arial Narrow"/>
      <family val="2"/>
      <charset val="162"/>
    </font>
    <font>
      <b/>
      <sz val="11"/>
      <name val="Arial Narrow"/>
      <family val="2"/>
      <charset val="162"/>
    </font>
    <font>
      <b/>
      <sz val="12"/>
      <color indexed="10"/>
      <name val="Arial Narrow"/>
      <family val="2"/>
      <charset val="162"/>
    </font>
    <font>
      <b/>
      <sz val="8"/>
      <color indexed="8"/>
      <name val="Arial Tur"/>
      <charset val="162"/>
    </font>
    <font>
      <b/>
      <sz val="12"/>
      <color indexed="10"/>
      <name val="Arial Narrow"/>
      <family val="2"/>
      <charset val="162"/>
    </font>
    <font>
      <b/>
      <sz val="10"/>
      <name val="Arial Tur"/>
      <charset val="162"/>
    </font>
    <font>
      <sz val="11"/>
      <color indexed="8"/>
      <name val="Arial Narrow"/>
      <family val="2"/>
      <charset val="162"/>
    </font>
    <font>
      <sz val="11"/>
      <color indexed="10"/>
      <name val="Arial Narrow"/>
      <family val="2"/>
      <charset val="162"/>
    </font>
    <font>
      <b/>
      <sz val="9"/>
      <color indexed="81"/>
      <name val="Tahoma"/>
      <family val="2"/>
      <charset val="162"/>
    </font>
    <font>
      <sz val="11"/>
      <color indexed="8"/>
      <name val="Arial Narrow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rgb="FF000000"/>
      <name val="Arial Narrow"/>
      <family val="2"/>
      <charset val="162"/>
    </font>
    <font>
      <sz val="11"/>
      <color rgb="FF000000"/>
      <name val="Arial Narrow"/>
      <family val="2"/>
      <charset val="162"/>
    </font>
    <font>
      <sz val="10"/>
      <color theme="0"/>
      <name val="Arial Tur"/>
      <charset val="162"/>
    </font>
    <font>
      <sz val="8"/>
      <color theme="0"/>
      <name val="Arial Tur"/>
      <family val="2"/>
      <charset val="162"/>
    </font>
    <font>
      <b/>
      <sz val="11"/>
      <color theme="0"/>
      <name val="Arial Narrow"/>
      <family val="2"/>
      <charset val="162"/>
    </font>
    <font>
      <sz val="11"/>
      <color theme="0"/>
      <name val="Arial Narrow"/>
      <family val="2"/>
      <charset val="162"/>
    </font>
    <font>
      <sz val="8"/>
      <name val="Tahoma"/>
      <family val="2"/>
      <charset val="162"/>
    </font>
    <font>
      <sz val="11"/>
      <name val="Calibri"/>
      <family val="2"/>
      <charset val="162"/>
    </font>
    <font>
      <sz val="11"/>
      <name val="Times New Roman"/>
      <family val="1"/>
      <charset val="162"/>
    </font>
    <font>
      <b/>
      <sz val="11"/>
      <color rgb="FFFF0000"/>
      <name val="Arial Narrow"/>
      <family val="2"/>
      <charset val="162"/>
    </font>
    <font>
      <sz val="9"/>
      <name val="Tahoma"/>
      <family val="2"/>
      <charset val="162"/>
    </font>
    <font>
      <b/>
      <sz val="10"/>
      <color rgb="FFFF0000"/>
      <name val="Arial"/>
      <family val="2"/>
      <charset val="162"/>
    </font>
    <font>
      <sz val="11"/>
      <color rgb="FFFF0000"/>
      <name val="Arial Narrow"/>
      <family val="2"/>
      <charset val="162"/>
    </font>
    <font>
      <b/>
      <sz val="10"/>
      <name val="Tahoma"/>
      <family val="2"/>
      <charset val="162"/>
    </font>
    <font>
      <sz val="9"/>
      <name val="Tahoma"/>
      <family val="2"/>
      <charset val="162"/>
    </font>
    <font>
      <sz val="10"/>
      <color rgb="FF000000"/>
      <name val="Arial Narrow"/>
      <family val="2"/>
      <charset val="162"/>
    </font>
    <font>
      <sz val="8"/>
      <name val="Tahoma"/>
      <family val="2"/>
      <charset val="1"/>
    </font>
  </fonts>
  <fills count="3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4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22"/>
        <bgColor indexed="2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lightGray"/>
    </fill>
    <fill>
      <patternFill patternType="gray125">
        <fgColor indexed="8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34">
    <xf numFmtId="0" fontId="0" fillId="0" borderId="0"/>
    <xf numFmtId="9" fontId="7" fillId="6" borderId="0"/>
    <xf numFmtId="9" fontId="44" fillId="6" borderId="0"/>
    <xf numFmtId="9" fontId="97" fillId="6" borderId="0"/>
    <xf numFmtId="9" fontId="7" fillId="6" borderId="0"/>
    <xf numFmtId="0" fontId="8" fillId="0" borderId="0"/>
    <xf numFmtId="0" fontId="7" fillId="0" borderId="0"/>
    <xf numFmtId="173" fontId="7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90" fillId="7" borderId="0" applyNumberFormat="0" applyBorder="0" applyAlignment="0" applyProtection="0"/>
    <xf numFmtId="0" fontId="90" fillId="8" borderId="0" applyNumberFormat="0" applyBorder="0" applyAlignment="0" applyProtection="0"/>
    <xf numFmtId="0" fontId="90" fillId="9" borderId="0" applyNumberFormat="0" applyBorder="0" applyAlignment="0" applyProtection="0"/>
    <xf numFmtId="0" fontId="90" fillId="4" borderId="0" applyNumberFormat="0" applyBorder="0" applyAlignment="0" applyProtection="0"/>
    <xf numFmtId="0" fontId="90" fillId="5" borderId="0" applyNumberFormat="0" applyBorder="0" applyAlignment="0" applyProtection="0"/>
    <xf numFmtId="0" fontId="90" fillId="10" borderId="0" applyNumberFormat="0" applyBorder="0" applyAlignment="0" applyProtection="0"/>
    <xf numFmtId="0" fontId="16" fillId="0" borderId="0"/>
    <xf numFmtId="0" fontId="17" fillId="0" borderId="0">
      <alignment horizontal="center" wrapText="1"/>
      <protection locked="0"/>
    </xf>
    <xf numFmtId="0" fontId="87" fillId="0" borderId="0" applyFont="0" applyBorder="0" applyAlignment="0">
      <alignment horizontal="centerContinuous"/>
    </xf>
    <xf numFmtId="0" fontId="28" fillId="0" borderId="0"/>
    <xf numFmtId="0" fontId="82" fillId="0" borderId="0"/>
    <xf numFmtId="0" fontId="28" fillId="0" borderId="0"/>
    <xf numFmtId="0" fontId="6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1" fillId="2" borderId="0" applyNumberFormat="0" applyBorder="0" applyAlignment="0" applyProtection="0"/>
    <xf numFmtId="0" fontId="18" fillId="1" borderId="0">
      <alignment horizontal="centerContinuous" vertical="center"/>
    </xf>
    <xf numFmtId="194" fontId="19" fillId="11" borderId="1">
      <alignment horizontal="left" vertical="center"/>
    </xf>
    <xf numFmtId="0" fontId="45" fillId="0" borderId="0"/>
    <xf numFmtId="0" fontId="9" fillId="0" borderId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81" fillId="0" borderId="0" applyFont="0" applyFill="0" applyBorder="0" applyAlignment="0" applyProtection="0"/>
    <xf numFmtId="0" fontId="14" fillId="0" borderId="0"/>
    <xf numFmtId="0" fontId="20" fillId="0" borderId="0" applyNumberFormat="0" applyFont="0" applyBorder="0" applyAlignment="0"/>
    <xf numFmtId="185" fontId="21" fillId="0" borderId="0" applyFill="0" applyBorder="0" applyAlignment="0"/>
    <xf numFmtId="0" fontId="44" fillId="0" borderId="0" applyFill="0" applyBorder="0" applyAlignment="0"/>
    <xf numFmtId="186" fontId="21" fillId="0" borderId="0" applyFill="0" applyBorder="0" applyAlignment="0"/>
    <xf numFmtId="194" fontId="60" fillId="0" borderId="0" applyFill="0" applyBorder="0" applyAlignment="0"/>
    <xf numFmtId="187" fontId="21" fillId="0" borderId="0" applyFill="0" applyBorder="0" applyAlignment="0"/>
    <xf numFmtId="211" fontId="60" fillId="0" borderId="0" applyFill="0" applyBorder="0" applyAlignment="0"/>
    <xf numFmtId="188" fontId="21" fillId="0" borderId="0" applyFill="0" applyBorder="0" applyAlignment="0"/>
    <xf numFmtId="215" fontId="44" fillId="0" borderId="0" applyFill="0" applyBorder="0" applyAlignment="0"/>
    <xf numFmtId="189" fontId="21" fillId="0" borderId="0" applyFill="0" applyBorder="0" applyAlignment="0"/>
    <xf numFmtId="216" fontId="44" fillId="0" borderId="0" applyFill="0" applyBorder="0" applyAlignment="0"/>
    <xf numFmtId="185" fontId="21" fillId="0" borderId="0" applyFill="0" applyBorder="0" applyAlignment="0"/>
    <xf numFmtId="212" fontId="60" fillId="0" borderId="0" applyFill="0" applyBorder="0" applyAlignment="0"/>
    <xf numFmtId="190" fontId="21" fillId="0" borderId="0" applyFill="0" applyBorder="0" applyAlignment="0"/>
    <xf numFmtId="213" fontId="60" fillId="0" borderId="0" applyFill="0" applyBorder="0" applyAlignment="0"/>
    <xf numFmtId="186" fontId="21" fillId="0" borderId="0" applyFill="0" applyBorder="0" applyAlignment="0"/>
    <xf numFmtId="194" fontId="60" fillId="0" borderId="0" applyFill="0" applyBorder="0" applyAlignment="0"/>
    <xf numFmtId="0" fontId="92" fillId="12" borderId="2" applyNumberFormat="0" applyAlignment="0" applyProtection="0"/>
    <xf numFmtId="0" fontId="93" fillId="13" borderId="3" applyNumberFormat="0" applyAlignment="0" applyProtection="0"/>
    <xf numFmtId="0" fontId="46" fillId="0" borderId="4">
      <alignment horizontal="center"/>
    </xf>
    <xf numFmtId="200" fontId="62" fillId="0" borderId="0"/>
    <xf numFmtId="200" fontId="98" fillId="0" borderId="0"/>
    <xf numFmtId="200" fontId="62" fillId="0" borderId="0"/>
    <xf numFmtId="200" fontId="98" fillId="0" borderId="0"/>
    <xf numFmtId="200" fontId="62" fillId="0" borderId="0"/>
    <xf numFmtId="200" fontId="98" fillId="0" borderId="0"/>
    <xf numFmtId="200" fontId="62" fillId="0" borderId="0"/>
    <xf numFmtId="200" fontId="98" fillId="0" borderId="0"/>
    <xf numFmtId="200" fontId="62" fillId="0" borderId="0"/>
    <xf numFmtId="200" fontId="98" fillId="0" borderId="0"/>
    <xf numFmtId="200" fontId="62" fillId="0" borderId="0"/>
    <xf numFmtId="200" fontId="98" fillId="0" borderId="0"/>
    <xf numFmtId="200" fontId="62" fillId="0" borderId="0"/>
    <xf numFmtId="200" fontId="98" fillId="0" borderId="0"/>
    <xf numFmtId="200" fontId="62" fillId="0" borderId="0"/>
    <xf numFmtId="200" fontId="98" fillId="0" borderId="0"/>
    <xf numFmtId="185" fontId="12" fillId="0" borderId="0" applyFont="0" applyFill="0" applyBorder="0" applyAlignment="0" applyProtection="0"/>
    <xf numFmtId="185" fontId="7" fillId="0" borderId="0" applyFont="0" applyFill="0" applyBorder="0" applyAlignment="0" applyProtection="0"/>
    <xf numFmtId="212" fontId="60" fillId="0" borderId="0" applyFont="0" applyFill="0" applyBorder="0" applyAlignment="0" applyProtection="0"/>
    <xf numFmtId="185" fontId="7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43" fontId="99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0" fontId="94" fillId="0" borderId="0" applyFont="0" applyFill="0" applyBorder="0" applyAlignment="0" applyProtection="0"/>
    <xf numFmtId="43" fontId="99" fillId="0" borderId="0" applyFont="0" applyFill="0" applyBorder="0" applyAlignment="0" applyProtection="0"/>
    <xf numFmtId="166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81" fillId="0" borderId="0" applyFont="0" applyFill="0" applyBorder="0" applyAlignment="0" applyProtection="0"/>
    <xf numFmtId="0" fontId="63" fillId="0" borderId="0"/>
    <xf numFmtId="0" fontId="60" fillId="0" borderId="0"/>
    <xf numFmtId="0" fontId="63" fillId="0" borderId="0"/>
    <xf numFmtId="0" fontId="60" fillId="0" borderId="0"/>
    <xf numFmtId="0" fontId="22" fillId="0" borderId="0" applyNumberFormat="0" applyFill="0" applyBorder="0" applyAlignment="0" applyProtection="0"/>
    <xf numFmtId="0" fontId="23" fillId="0" borderId="0" applyNumberFormat="0" applyAlignment="0">
      <alignment horizontal="left"/>
    </xf>
    <xf numFmtId="0" fontId="24" fillId="0" borderId="0" applyNumberFormat="0" applyAlignment="0"/>
    <xf numFmtId="0" fontId="88" fillId="0" borderId="0" applyNumberFormat="0" applyAlignment="0"/>
    <xf numFmtId="179" fontId="25" fillId="0" borderId="0" applyFill="0" applyBorder="0" applyProtection="0"/>
    <xf numFmtId="179" fontId="25" fillId="0" borderId="5" applyFill="0" applyProtection="0"/>
    <xf numFmtId="179" fontId="25" fillId="0" borderId="6" applyFill="0" applyProtection="0"/>
    <xf numFmtId="205" fontId="6" fillId="0" borderId="0" applyFill="0" applyBorder="0" applyProtection="0"/>
    <xf numFmtId="186" fontId="12" fillId="0" borderId="0" applyFont="0" applyFill="0" applyBorder="0" applyAlignment="0" applyProtection="0"/>
    <xf numFmtId="186" fontId="7" fillId="0" borderId="0" applyFont="0" applyFill="0" applyBorder="0" applyAlignment="0" applyProtection="0"/>
    <xf numFmtId="194" fontId="60" fillId="0" borderId="0" applyFont="0" applyFill="0" applyBorder="0" applyAlignment="0" applyProtection="0"/>
    <xf numFmtId="186" fontId="7" fillId="0" borderId="0" applyFont="0" applyFill="0" applyBorder="0" applyAlignment="0" applyProtection="0"/>
    <xf numFmtId="204" fontId="64" fillId="0" borderId="0" applyFont="0" applyFill="0" applyBorder="0" applyAlignment="0" applyProtection="0"/>
    <xf numFmtId="14" fontId="21" fillId="0" borderId="0" applyFill="0" applyBorder="0" applyAlignment="0"/>
    <xf numFmtId="14" fontId="86" fillId="0" borderId="0" applyFill="0" applyBorder="0" applyAlignment="0"/>
    <xf numFmtId="178" fontId="25" fillId="0" borderId="0" applyFill="0" applyBorder="0" applyProtection="0"/>
    <xf numFmtId="178" fontId="25" fillId="0" borderId="5" applyFill="0" applyProtection="0"/>
    <xf numFmtId="178" fontId="25" fillId="0" borderId="6" applyFill="0" applyProtection="0"/>
    <xf numFmtId="206" fontId="6" fillId="0" borderId="0" applyFill="0" applyBorder="0" applyProtection="0"/>
    <xf numFmtId="0" fontId="65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185" fontId="26" fillId="0" borderId="0" applyFill="0" applyBorder="0" applyAlignment="0"/>
    <xf numFmtId="212" fontId="60" fillId="0" borderId="0" applyFill="0" applyBorder="0" applyAlignment="0"/>
    <xf numFmtId="186" fontId="26" fillId="0" borderId="0" applyFill="0" applyBorder="0" applyAlignment="0"/>
    <xf numFmtId="194" fontId="60" fillId="0" borderId="0" applyFill="0" applyBorder="0" applyAlignment="0"/>
    <xf numFmtId="185" fontId="26" fillId="0" borderId="0" applyFill="0" applyBorder="0" applyAlignment="0"/>
    <xf numFmtId="212" fontId="60" fillId="0" borderId="0" applyFill="0" applyBorder="0" applyAlignment="0"/>
    <xf numFmtId="190" fontId="26" fillId="0" borderId="0" applyFill="0" applyBorder="0" applyAlignment="0"/>
    <xf numFmtId="213" fontId="60" fillId="0" borderId="0" applyFill="0" applyBorder="0" applyAlignment="0"/>
    <xf numFmtId="186" fontId="26" fillId="0" borderId="0" applyFill="0" applyBorder="0" applyAlignment="0"/>
    <xf numFmtId="194" fontId="60" fillId="0" borderId="0" applyFill="0" applyBorder="0" applyAlignment="0"/>
    <xf numFmtId="0" fontId="27" fillId="0" borderId="0" applyNumberFormat="0" applyAlignment="0">
      <alignment horizontal="left"/>
    </xf>
    <xf numFmtId="0" fontId="7" fillId="0" borderId="0" applyFont="0" applyFill="0" applyBorder="0" applyAlignment="0" applyProtection="0"/>
    <xf numFmtId="0" fontId="9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3" fontId="28" fillId="0" borderId="0">
      <alignment horizontal="right"/>
    </xf>
    <xf numFmtId="0" fontId="65" fillId="0" borderId="0">
      <protection locked="0"/>
    </xf>
    <xf numFmtId="0" fontId="65" fillId="0" borderId="0">
      <protection locked="0"/>
    </xf>
    <xf numFmtId="0" fontId="95" fillId="3" borderId="0" applyNumberFormat="0" applyBorder="0" applyAlignment="0" applyProtection="0"/>
    <xf numFmtId="38" fontId="10" fillId="14" borderId="0" applyNumberFormat="0" applyBorder="0" applyAlignment="0" applyProtection="0"/>
    <xf numFmtId="0" fontId="29" fillId="0" borderId="7">
      <alignment vertical="center"/>
    </xf>
    <xf numFmtId="0" fontId="30" fillId="15" borderId="0">
      <alignment horizontal="center"/>
    </xf>
    <xf numFmtId="0" fontId="67" fillId="16" borderId="8"/>
    <xf numFmtId="0" fontId="83" fillId="15" borderId="0">
      <alignment horizontal="center"/>
    </xf>
    <xf numFmtId="0" fontId="11" fillId="0" borderId="9" applyNumberFormat="0" applyAlignment="0" applyProtection="0">
      <alignment horizontal="left" vertical="center"/>
    </xf>
    <xf numFmtId="0" fontId="11" fillId="0" borderId="10">
      <alignment horizontal="left" vertical="center"/>
    </xf>
    <xf numFmtId="0" fontId="68" fillId="17" borderId="11">
      <alignment vertical="center" wrapText="1"/>
    </xf>
    <xf numFmtId="0" fontId="8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17" fontId="49" fillId="18" borderId="12">
      <alignment horizontal="right"/>
      <protection locked="0"/>
    </xf>
    <xf numFmtId="17" fontId="49" fillId="18" borderId="12">
      <alignment horizontal="right"/>
    </xf>
    <xf numFmtId="10" fontId="10" fillId="18" borderId="12" applyNumberFormat="0" applyBorder="0" applyAlignment="0" applyProtection="0"/>
    <xf numFmtId="38" fontId="7" fillId="0" borderId="0">
      <protection locked="0"/>
    </xf>
    <xf numFmtId="38" fontId="7" fillId="0" borderId="0">
      <protection locked="0"/>
    </xf>
    <xf numFmtId="38" fontId="7" fillId="0" borderId="0">
      <protection locked="0"/>
    </xf>
    <xf numFmtId="38" fontId="7" fillId="0" borderId="0">
      <protection locked="0"/>
    </xf>
    <xf numFmtId="38" fontId="7" fillId="0" borderId="0">
      <protection locked="0"/>
    </xf>
    <xf numFmtId="38" fontId="7" fillId="0" borderId="0">
      <protection locked="0"/>
    </xf>
    <xf numFmtId="38" fontId="7" fillId="0" borderId="0">
      <protection locked="0"/>
    </xf>
    <xf numFmtId="38" fontId="7" fillId="0" borderId="0">
      <protection locked="0"/>
    </xf>
    <xf numFmtId="38" fontId="7" fillId="0" borderId="0">
      <protection locked="0"/>
    </xf>
    <xf numFmtId="171" fontId="7" fillId="19" borderId="0"/>
    <xf numFmtId="171" fontId="97" fillId="19" borderId="0"/>
    <xf numFmtId="171" fontId="7" fillId="19" borderId="0"/>
    <xf numFmtId="165" fontId="47" fillId="0" borderId="0">
      <protection locked="0"/>
    </xf>
    <xf numFmtId="17" fontId="48" fillId="0" borderId="0">
      <alignment horizontal="center"/>
      <protection locked="0"/>
    </xf>
    <xf numFmtId="15" fontId="49" fillId="20" borderId="0">
      <alignment horizontal="right"/>
    </xf>
    <xf numFmtId="165" fontId="50" fillId="0" borderId="0">
      <protection locked="0"/>
    </xf>
    <xf numFmtId="0" fontId="51" fillId="20" borderId="0">
      <alignment horizontal="left"/>
      <protection locked="0"/>
    </xf>
    <xf numFmtId="38" fontId="52" fillId="0" borderId="0">
      <protection locked="0"/>
    </xf>
    <xf numFmtId="40" fontId="69" fillId="0" borderId="0">
      <protection locked="0"/>
    </xf>
    <xf numFmtId="38" fontId="53" fillId="0" borderId="0">
      <protection locked="0"/>
    </xf>
    <xf numFmtId="165" fontId="51" fillId="20" borderId="0">
      <alignment horizontal="center"/>
    </xf>
    <xf numFmtId="1" fontId="51" fillId="21" borderId="0">
      <alignment horizontal="right"/>
    </xf>
    <xf numFmtId="1" fontId="51" fillId="0" borderId="0">
      <alignment horizontal="center"/>
      <protection locked="0"/>
    </xf>
    <xf numFmtId="0" fontId="7" fillId="0" borderId="13"/>
    <xf numFmtId="0" fontId="97" fillId="0" borderId="13"/>
    <xf numFmtId="0" fontId="7" fillId="0" borderId="13"/>
    <xf numFmtId="0" fontId="15" fillId="0" borderId="0"/>
    <xf numFmtId="0" fontId="5" fillId="0" borderId="0" applyNumberFormat="0" applyFill="0" applyBorder="0" applyAlignment="0" applyProtection="0">
      <alignment vertical="top"/>
      <protection locked="0"/>
    </xf>
    <xf numFmtId="185" fontId="31" fillId="0" borderId="0" applyFill="0" applyBorder="0" applyAlignment="0"/>
    <xf numFmtId="212" fontId="60" fillId="0" borderId="0" applyFill="0" applyBorder="0" applyAlignment="0"/>
    <xf numFmtId="186" fontId="31" fillId="0" borderId="0" applyFill="0" applyBorder="0" applyAlignment="0"/>
    <xf numFmtId="194" fontId="60" fillId="0" borderId="0" applyFill="0" applyBorder="0" applyAlignment="0"/>
    <xf numFmtId="185" fontId="31" fillId="0" borderId="0" applyFill="0" applyBorder="0" applyAlignment="0"/>
    <xf numFmtId="212" fontId="60" fillId="0" borderId="0" applyFill="0" applyBorder="0" applyAlignment="0"/>
    <xf numFmtId="190" fontId="31" fillId="0" borderId="0" applyFill="0" applyBorder="0" applyAlignment="0"/>
    <xf numFmtId="213" fontId="60" fillId="0" borderId="0" applyFill="0" applyBorder="0" applyAlignment="0"/>
    <xf numFmtId="186" fontId="31" fillId="0" borderId="0" applyFill="0" applyBorder="0" applyAlignment="0"/>
    <xf numFmtId="194" fontId="60" fillId="0" borderId="0" applyFill="0" applyBorder="0" applyAlignment="0"/>
    <xf numFmtId="171" fontId="7" fillId="22" borderId="0"/>
    <xf numFmtId="171" fontId="97" fillId="22" borderId="0"/>
    <xf numFmtId="171" fontId="7" fillId="22" borderId="0"/>
    <xf numFmtId="0" fontId="32" fillId="0" borderId="0">
      <alignment horizontal="center"/>
    </xf>
    <xf numFmtId="0" fontId="33" fillId="0" borderId="14">
      <alignment horizontal="centerContinuous"/>
    </xf>
    <xf numFmtId="199" fontId="70" fillId="0" borderId="0" applyFont="0" applyFill="0" applyBorder="0" applyAlignment="0" applyProtection="0"/>
    <xf numFmtId="201" fontId="70" fillId="0" borderId="0" applyFont="0" applyFill="0" applyBorder="0" applyAlignment="0" applyProtection="0"/>
    <xf numFmtId="181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34" fillId="0" borderId="0"/>
    <xf numFmtId="202" fontId="70" fillId="0" borderId="0" applyFont="0" applyFill="0" applyBorder="0" applyAlignment="0" applyProtection="0"/>
    <xf numFmtId="203" fontId="70" fillId="0" borderId="0" applyFont="0" applyFill="0" applyBorder="0" applyAlignment="0" applyProtection="0"/>
    <xf numFmtId="18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65" fillId="0" borderId="0">
      <protection locked="0"/>
    </xf>
    <xf numFmtId="0" fontId="49" fillId="0" borderId="0">
      <protection locked="0"/>
    </xf>
    <xf numFmtId="0" fontId="96" fillId="23" borderId="0" applyNumberFormat="0" applyBorder="0" applyAlignment="0" applyProtection="0"/>
    <xf numFmtId="37" fontId="71" fillId="0" borderId="0"/>
    <xf numFmtId="168" fontId="7" fillId="0" borderId="0"/>
    <xf numFmtId="168" fontId="97" fillId="0" borderId="0"/>
    <xf numFmtId="168" fontId="7" fillId="0" borderId="0"/>
    <xf numFmtId="0" fontId="7" fillId="0" borderId="0"/>
    <xf numFmtId="0" fontId="7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7" fillId="0" borderId="0"/>
    <xf numFmtId="0" fontId="114" fillId="0" borderId="0"/>
    <xf numFmtId="0" fontId="113" fillId="0" borderId="0"/>
    <xf numFmtId="0" fontId="7" fillId="0" borderId="0"/>
    <xf numFmtId="0" fontId="7" fillId="0" borderId="0"/>
    <xf numFmtId="0" fontId="81" fillId="0" borderId="0"/>
    <xf numFmtId="0" fontId="40" fillId="0" borderId="0"/>
    <xf numFmtId="0" fontId="7" fillId="0" borderId="0"/>
    <xf numFmtId="0" fontId="7" fillId="0" borderId="0"/>
    <xf numFmtId="0" fontId="8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9" fillId="0" borderId="0"/>
    <xf numFmtId="0" fontId="6" fillId="0" borderId="0"/>
    <xf numFmtId="0" fontId="44" fillId="0" borderId="0"/>
    <xf numFmtId="0" fontId="6" fillId="0" borderId="0"/>
    <xf numFmtId="0" fontId="114" fillId="0" borderId="0"/>
    <xf numFmtId="0" fontId="6" fillId="0" borderId="0"/>
    <xf numFmtId="0" fontId="6" fillId="0" borderId="0"/>
    <xf numFmtId="0" fontId="7" fillId="0" borderId="0"/>
    <xf numFmtId="0" fontId="9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44" fillId="0" borderId="0"/>
    <xf numFmtId="0" fontId="6" fillId="0" borderId="0"/>
    <xf numFmtId="0" fontId="44" fillId="0" borderId="0"/>
    <xf numFmtId="0" fontId="81" fillId="0" borderId="0"/>
    <xf numFmtId="0" fontId="6" fillId="0" borderId="0"/>
    <xf numFmtId="0" fontId="9" fillId="20" borderId="0">
      <alignment horizont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174" fontId="7" fillId="0" borderId="0" applyFont="0" applyFill="0" applyBorder="0" applyAlignment="0" applyProtection="0"/>
    <xf numFmtId="4" fontId="15" fillId="0" borderId="0" applyFont="0" applyFill="0" applyBorder="0" applyAlignment="0" applyProtection="0"/>
    <xf numFmtId="14" fontId="17" fillId="0" borderId="0">
      <alignment horizontal="center" wrapText="1"/>
      <protection locked="0"/>
    </xf>
    <xf numFmtId="177" fontId="37" fillId="0" borderId="0" applyFont="0" applyFill="0" applyBorder="0" applyAlignment="0" applyProtection="0"/>
    <xf numFmtId="189" fontId="12" fillId="0" borderId="0" applyFont="0" applyFill="0" applyBorder="0" applyAlignment="0" applyProtection="0"/>
    <xf numFmtId="189" fontId="7" fillId="0" borderId="0" applyFont="0" applyFill="0" applyBorder="0" applyAlignment="0" applyProtection="0"/>
    <xf numFmtId="216" fontId="44" fillId="0" borderId="0" applyFont="0" applyFill="0" applyBorder="0" applyAlignment="0" applyProtection="0"/>
    <xf numFmtId="189" fontId="7" fillId="0" borderId="0" applyFont="0" applyFill="0" applyBorder="0" applyAlignment="0" applyProtection="0"/>
    <xf numFmtId="193" fontId="12" fillId="0" borderId="0" applyFont="0" applyFill="0" applyBorder="0" applyAlignment="0" applyProtection="0"/>
    <xf numFmtId="193" fontId="7" fillId="0" borderId="0" applyFont="0" applyFill="0" applyBorder="0" applyAlignment="0" applyProtection="0"/>
    <xf numFmtId="214" fontId="44" fillId="0" borderId="0" applyFont="0" applyFill="0" applyBorder="0" applyAlignment="0" applyProtection="0"/>
    <xf numFmtId="193" fontId="7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44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185" fontId="38" fillId="0" borderId="0" applyFill="0" applyBorder="0" applyAlignment="0"/>
    <xf numFmtId="212" fontId="60" fillId="0" borderId="0" applyFill="0" applyBorder="0" applyAlignment="0"/>
    <xf numFmtId="186" fontId="38" fillId="0" borderId="0" applyFill="0" applyBorder="0" applyAlignment="0"/>
    <xf numFmtId="194" fontId="60" fillId="0" borderId="0" applyFill="0" applyBorder="0" applyAlignment="0"/>
    <xf numFmtId="185" fontId="38" fillId="0" borderId="0" applyFill="0" applyBorder="0" applyAlignment="0"/>
    <xf numFmtId="212" fontId="60" fillId="0" borderId="0" applyFill="0" applyBorder="0" applyAlignment="0"/>
    <xf numFmtId="190" fontId="38" fillId="0" borderId="0" applyFill="0" applyBorder="0" applyAlignment="0"/>
    <xf numFmtId="213" fontId="60" fillId="0" borderId="0" applyFill="0" applyBorder="0" applyAlignment="0"/>
    <xf numFmtId="186" fontId="38" fillId="0" borderId="0" applyFill="0" applyBorder="0" applyAlignment="0"/>
    <xf numFmtId="194" fontId="60" fillId="0" borderId="0" applyFill="0" applyBorder="0" applyAlignment="0"/>
    <xf numFmtId="170" fontId="39" fillId="0" borderId="0"/>
    <xf numFmtId="0" fontId="40" fillId="0" borderId="0" applyNumberFormat="0" applyFont="0" applyFill="0" applyBorder="0" applyAlignment="0" applyProtection="0">
      <alignment horizontal="left"/>
    </xf>
    <xf numFmtId="196" fontId="54" fillId="0" borderId="0"/>
    <xf numFmtId="184" fontId="7" fillId="0" borderId="0" applyNumberFormat="0" applyFill="0" applyBorder="0" applyAlignment="0" applyProtection="0">
      <alignment horizontal="left"/>
    </xf>
    <xf numFmtId="184" fontId="97" fillId="0" borderId="0" applyNumberFormat="0" applyFill="0" applyBorder="0" applyAlignment="0" applyProtection="0">
      <alignment horizontal="left"/>
    </xf>
    <xf numFmtId="184" fontId="7" fillId="0" borderId="0" applyNumberFormat="0" applyFill="0" applyBorder="0" applyAlignment="0" applyProtection="0">
      <alignment horizontal="left"/>
    </xf>
    <xf numFmtId="197" fontId="55" fillId="0" borderId="0"/>
    <xf numFmtId="197" fontId="84" fillId="0" borderId="0"/>
    <xf numFmtId="197" fontId="55" fillId="0" borderId="0"/>
    <xf numFmtId="197" fontId="72" fillId="0" borderId="0"/>
    <xf numFmtId="197" fontId="55" fillId="0" borderId="0"/>
    <xf numFmtId="197" fontId="55" fillId="0" borderId="0"/>
    <xf numFmtId="197" fontId="55" fillId="0" borderId="0"/>
    <xf numFmtId="197" fontId="55" fillId="0" borderId="0"/>
    <xf numFmtId="1" fontId="35" fillId="0" borderId="0" applyBorder="0">
      <alignment horizontal="left" vertical="top" wrapText="1"/>
    </xf>
    <xf numFmtId="0" fontId="60" fillId="0" borderId="0"/>
    <xf numFmtId="40" fontId="41" fillId="0" borderId="0" applyBorder="0">
      <alignment horizontal="right"/>
    </xf>
    <xf numFmtId="49" fontId="21" fillId="0" borderId="0" applyFill="0" applyBorder="0" applyAlignment="0"/>
    <xf numFmtId="49" fontId="86" fillId="0" borderId="0" applyFill="0" applyBorder="0" applyAlignment="0"/>
    <xf numFmtId="191" fontId="21" fillId="0" borderId="0" applyFill="0" applyBorder="0" applyAlignment="0"/>
    <xf numFmtId="217" fontId="44" fillId="0" borderId="0" applyFill="0" applyBorder="0" applyAlignment="0"/>
    <xf numFmtId="192" fontId="21" fillId="0" borderId="0" applyFill="0" applyBorder="0" applyAlignment="0"/>
    <xf numFmtId="216" fontId="44" fillId="0" borderId="0" applyFill="0" applyBorder="0" applyAlignment="0"/>
    <xf numFmtId="0" fontId="73" fillId="0" borderId="0">
      <alignment horizontal="center" vertical="top"/>
    </xf>
    <xf numFmtId="174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7" fillId="0" borderId="0"/>
    <xf numFmtId="0" fontId="97" fillId="0" borderId="0"/>
    <xf numFmtId="0" fontId="7" fillId="0" borderId="0"/>
    <xf numFmtId="0" fontId="42" fillId="17" borderId="1" applyNumberFormat="0">
      <alignment horizontal="center" vertical="center" wrapText="1"/>
    </xf>
    <xf numFmtId="173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4" fontId="6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0">
    <xf numFmtId="0" fontId="0" fillId="0" borderId="0" xfId="0"/>
    <xf numFmtId="0" fontId="0" fillId="0" borderId="0" xfId="0" applyFill="1"/>
    <xf numFmtId="0" fontId="9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2" fontId="9" fillId="0" borderId="0" xfId="0" applyNumberFormat="1" applyFont="1" applyFill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38" fontId="9" fillId="0" borderId="16" xfId="0" applyNumberFormat="1" applyFont="1" applyFill="1" applyBorder="1" applyAlignment="1">
      <alignment vertical="center"/>
    </xf>
    <xf numFmtId="38" fontId="12" fillId="0" borderId="20" xfId="0" applyNumberFormat="1" applyFont="1" applyFill="1" applyBorder="1" applyAlignment="1">
      <alignment vertical="center"/>
    </xf>
    <xf numFmtId="38" fontId="12" fillId="0" borderId="21" xfId="0" applyNumberFormat="1" applyFont="1" applyFill="1" applyBorder="1" applyAlignment="1">
      <alignment vertical="center"/>
    </xf>
    <xf numFmtId="38" fontId="12" fillId="0" borderId="22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38" fontId="12" fillId="0" borderId="23" xfId="0" applyNumberFormat="1" applyFont="1" applyFill="1" applyBorder="1" applyAlignment="1">
      <alignment vertical="center"/>
    </xf>
    <xf numFmtId="38" fontId="12" fillId="0" borderId="24" xfId="0" applyNumberFormat="1" applyFont="1" applyFill="1" applyBorder="1" applyAlignment="1">
      <alignment vertical="center"/>
    </xf>
    <xf numFmtId="38" fontId="12" fillId="0" borderId="25" xfId="0" applyNumberFormat="1" applyFont="1" applyFill="1" applyBorder="1" applyAlignment="1">
      <alignment vertical="center"/>
    </xf>
    <xf numFmtId="0" fontId="12" fillId="0" borderId="23" xfId="0" applyFont="1" applyFill="1" applyBorder="1" applyAlignment="1">
      <alignment vertical="center"/>
    </xf>
    <xf numFmtId="0" fontId="12" fillId="0" borderId="24" xfId="0" applyFont="1" applyFill="1" applyBorder="1" applyAlignment="1">
      <alignment vertical="center"/>
    </xf>
    <xf numFmtId="0" fontId="12" fillId="0" borderId="25" xfId="0" applyFont="1" applyFill="1" applyBorder="1" applyAlignment="1">
      <alignment vertical="center"/>
    </xf>
    <xf numFmtId="0" fontId="13" fillId="0" borderId="16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38" fontId="9" fillId="0" borderId="1" xfId="0" applyNumberFormat="1" applyFont="1" applyFill="1" applyBorder="1" applyAlignment="1">
      <alignment vertical="center"/>
    </xf>
    <xf numFmtId="38" fontId="12" fillId="0" borderId="0" xfId="0" applyNumberFormat="1" applyFont="1" applyFill="1" applyAlignment="1">
      <alignment vertical="center"/>
    </xf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17" xfId="0" applyFont="1" applyFill="1" applyBorder="1"/>
    <xf numFmtId="38" fontId="9" fillId="0" borderId="17" xfId="0" applyNumberFormat="1" applyFont="1" applyFill="1" applyBorder="1"/>
    <xf numFmtId="169" fontId="12" fillId="0" borderId="20" xfId="31" applyNumberFormat="1" applyFont="1" applyFill="1" applyBorder="1"/>
    <xf numFmtId="169" fontId="12" fillId="0" borderId="21" xfId="31" applyNumberFormat="1" applyFont="1" applyFill="1" applyBorder="1"/>
    <xf numFmtId="169" fontId="12" fillId="0" borderId="22" xfId="31" applyNumberFormat="1" applyFont="1" applyFill="1" applyBorder="1"/>
    <xf numFmtId="38" fontId="12" fillId="0" borderId="22" xfId="0" applyNumberFormat="1" applyFont="1" applyFill="1" applyBorder="1"/>
    <xf numFmtId="0" fontId="9" fillId="0" borderId="16" xfId="186" applyFont="1" applyFill="1" applyBorder="1" applyAlignment="1" applyProtection="1">
      <alignment horizontal="center"/>
    </xf>
    <xf numFmtId="0" fontId="9" fillId="0" borderId="16" xfId="0" applyFont="1" applyFill="1" applyBorder="1" applyAlignment="1">
      <alignment horizontal="center"/>
    </xf>
    <xf numFmtId="0" fontId="2" fillId="0" borderId="16" xfId="0" applyFont="1" applyFill="1" applyBorder="1"/>
    <xf numFmtId="38" fontId="9" fillId="0" borderId="16" xfId="0" applyNumberFormat="1" applyFont="1" applyFill="1" applyBorder="1"/>
    <xf numFmtId="169" fontId="12" fillId="0" borderId="23" xfId="31" applyNumberFormat="1" applyFont="1" applyFill="1" applyBorder="1"/>
    <xf numFmtId="169" fontId="12" fillId="0" borderId="24" xfId="31" applyNumberFormat="1" applyFont="1" applyFill="1" applyBorder="1"/>
    <xf numFmtId="169" fontId="12" fillId="0" borderId="25" xfId="31" applyNumberFormat="1" applyFont="1" applyFill="1" applyBorder="1"/>
    <xf numFmtId="38" fontId="12" fillId="0" borderId="25" xfId="0" applyNumberFormat="1" applyFont="1" applyFill="1" applyBorder="1"/>
    <xf numFmtId="38" fontId="12" fillId="0" borderId="24" xfId="0" applyNumberFormat="1" applyFont="1" applyFill="1" applyBorder="1"/>
    <xf numFmtId="0" fontId="13" fillId="0" borderId="16" xfId="0" applyFont="1" applyFill="1" applyBorder="1"/>
    <xf numFmtId="38" fontId="12" fillId="0" borderId="0" xfId="0" applyNumberFormat="1" applyFont="1" applyFill="1"/>
    <xf numFmtId="169" fontId="12" fillId="0" borderId="0" xfId="31" applyNumberFormat="1" applyFont="1" applyFill="1"/>
    <xf numFmtId="0" fontId="9" fillId="0" borderId="15" xfId="0" applyFont="1" applyFill="1" applyBorder="1" applyAlignment="1">
      <alignment horizontal="center"/>
    </xf>
    <xf numFmtId="0" fontId="13" fillId="0" borderId="15" xfId="0" applyFont="1" applyFill="1" applyBorder="1"/>
    <xf numFmtId="38" fontId="9" fillId="0" borderId="1" xfId="0" applyNumberFormat="1" applyFont="1" applyFill="1" applyBorder="1"/>
    <xf numFmtId="38" fontId="38" fillId="0" borderId="0" xfId="0" applyNumberFormat="1" applyFont="1" applyFill="1"/>
    <xf numFmtId="169" fontId="38" fillId="0" borderId="0" xfId="31" applyNumberFormat="1" applyFont="1" applyFill="1"/>
    <xf numFmtId="0" fontId="38" fillId="0" borderId="0" xfId="0" applyFont="1" applyFill="1"/>
    <xf numFmtId="0" fontId="12" fillId="0" borderId="24" xfId="0" applyFont="1" applyFill="1" applyBorder="1"/>
    <xf numFmtId="3" fontId="12" fillId="0" borderId="0" xfId="0" applyNumberFormat="1" applyFont="1" applyFill="1"/>
    <xf numFmtId="169" fontId="12" fillId="0" borderId="26" xfId="31" applyNumberFormat="1" applyFont="1" applyFill="1" applyBorder="1"/>
    <xf numFmtId="169" fontId="12" fillId="0" borderId="27" xfId="31" applyNumberFormat="1" applyFont="1" applyFill="1" applyBorder="1"/>
    <xf numFmtId="169" fontId="12" fillId="0" borderId="28" xfId="31" applyNumberFormat="1" applyFont="1" applyFill="1" applyBorder="1"/>
    <xf numFmtId="0" fontId="12" fillId="0" borderId="27" xfId="0" applyFont="1" applyFill="1" applyBorder="1"/>
    <xf numFmtId="38" fontId="12" fillId="0" borderId="28" xfId="0" applyNumberFormat="1" applyFont="1" applyFill="1" applyBorder="1"/>
    <xf numFmtId="38" fontId="12" fillId="0" borderId="27" xfId="0" applyNumberFormat="1" applyFont="1" applyFill="1" applyBorder="1"/>
    <xf numFmtId="0" fontId="9" fillId="0" borderId="29" xfId="0" applyFont="1" applyFill="1" applyBorder="1" applyAlignment="1">
      <alignment horizontal="center"/>
    </xf>
    <xf numFmtId="38" fontId="56" fillId="0" borderId="0" xfId="0" applyNumberFormat="1" applyFont="1" applyFill="1"/>
    <xf numFmtId="0" fontId="56" fillId="0" borderId="0" xfId="0" applyFont="1" applyFill="1"/>
    <xf numFmtId="169" fontId="12" fillId="0" borderId="24" xfId="31" applyNumberFormat="1" applyFont="1" applyFill="1" applyBorder="1" applyAlignment="1">
      <alignment vertical="center"/>
    </xf>
    <xf numFmtId="169" fontId="12" fillId="0" borderId="0" xfId="0" applyNumberFormat="1" applyFont="1" applyFill="1"/>
    <xf numFmtId="3" fontId="75" fillId="0" borderId="0" xfId="253" applyNumberFormat="1" applyFont="1" applyBorder="1" applyAlignment="1">
      <alignment horizontal="left"/>
    </xf>
    <xf numFmtId="3" fontId="75" fillId="0" borderId="0" xfId="253" applyNumberFormat="1" applyFont="1" applyFill="1" applyBorder="1" applyAlignment="1">
      <alignment horizontal="right"/>
    </xf>
    <xf numFmtId="0" fontId="74" fillId="0" borderId="0" xfId="256" applyFont="1" applyFill="1"/>
    <xf numFmtId="0" fontId="74" fillId="0" borderId="0" xfId="256" applyFont="1" applyFill="1" applyBorder="1"/>
    <xf numFmtId="3" fontId="74" fillId="0" borderId="0" xfId="256" applyNumberFormat="1" applyFont="1" applyFill="1"/>
    <xf numFmtId="0" fontId="75" fillId="0" borderId="0" xfId="256" applyFont="1" applyFill="1" applyBorder="1"/>
    <xf numFmtId="169" fontId="74" fillId="0" borderId="0" xfId="256" applyNumberFormat="1" applyFont="1" applyFill="1"/>
    <xf numFmtId="3" fontId="75" fillId="0" borderId="0" xfId="256" applyNumberFormat="1" applyFont="1" applyFill="1" applyBorder="1"/>
    <xf numFmtId="0" fontId="74" fillId="0" borderId="0" xfId="257" applyFont="1" applyFill="1"/>
    <xf numFmtId="0" fontId="74" fillId="0" borderId="0" xfId="257" applyFont="1" applyFill="1" applyBorder="1"/>
    <xf numFmtId="3" fontId="74" fillId="0" borderId="0" xfId="257" applyNumberFormat="1" applyFont="1" applyFill="1" applyBorder="1"/>
    <xf numFmtId="0" fontId="77" fillId="0" borderId="0" xfId="257" applyFont="1" applyFill="1" applyBorder="1"/>
    <xf numFmtId="3" fontId="76" fillId="0" borderId="0" xfId="257" applyNumberFormat="1" applyFont="1" applyFill="1" applyBorder="1" applyAlignment="1"/>
    <xf numFmtId="3" fontId="77" fillId="0" borderId="0" xfId="257" applyNumberFormat="1" applyFont="1" applyFill="1" applyBorder="1" applyAlignment="1">
      <alignment horizontal="centerContinuous"/>
    </xf>
    <xf numFmtId="3" fontId="76" fillId="0" borderId="0" xfId="257" applyNumberFormat="1" applyFont="1" applyFill="1" applyBorder="1"/>
    <xf numFmtId="3" fontId="74" fillId="0" borderId="0" xfId="257" applyNumberFormat="1" applyFont="1" applyFill="1"/>
    <xf numFmtId="207" fontId="74" fillId="0" borderId="0" xfId="256" applyNumberFormat="1" applyFont="1" applyFill="1"/>
    <xf numFmtId="0" fontId="76" fillId="0" borderId="0" xfId="257" applyFont="1" applyFill="1" applyBorder="1"/>
    <xf numFmtId="3" fontId="77" fillId="0" borderId="0" xfId="257" applyNumberFormat="1" applyFont="1" applyFill="1" applyBorder="1"/>
    <xf numFmtId="0" fontId="75" fillId="0" borderId="0" xfId="257" applyFont="1" applyFill="1" applyBorder="1"/>
    <xf numFmtId="3" fontId="75" fillId="0" borderId="0" xfId="257" applyNumberFormat="1" applyFont="1" applyFill="1" applyBorder="1"/>
    <xf numFmtId="3" fontId="77" fillId="0" borderId="0" xfId="257" applyNumberFormat="1" applyFont="1" applyFill="1" applyBorder="1" applyAlignment="1">
      <alignment horizontal="center"/>
    </xf>
    <xf numFmtId="3" fontId="78" fillId="0" borderId="0" xfId="257" applyNumberFormat="1" applyFont="1" applyFill="1" applyBorder="1"/>
    <xf numFmtId="3" fontId="79" fillId="0" borderId="0" xfId="257" applyNumberFormat="1" applyFont="1" applyFill="1" applyBorder="1"/>
    <xf numFmtId="3" fontId="74" fillId="0" borderId="0" xfId="257" applyNumberFormat="1" applyFont="1" applyFill="1" applyAlignment="1">
      <alignment horizontal="center"/>
    </xf>
    <xf numFmtId="3" fontId="74" fillId="0" borderId="31" xfId="257" applyNumberFormat="1" applyFont="1" applyFill="1" applyBorder="1" applyAlignment="1">
      <alignment horizontal="center"/>
    </xf>
    <xf numFmtId="3" fontId="78" fillId="0" borderId="0" xfId="257" applyNumberFormat="1" applyFont="1" applyFill="1" applyBorder="1" applyAlignment="1">
      <alignment horizontal="left"/>
    </xf>
    <xf numFmtId="0" fontId="75" fillId="0" borderId="0" xfId="257" applyFont="1" applyFill="1"/>
    <xf numFmtId="3" fontId="78" fillId="0" borderId="0" xfId="257" applyNumberFormat="1" applyFont="1" applyFill="1"/>
    <xf numFmtId="3" fontId="75" fillId="0" borderId="0" xfId="257" applyNumberFormat="1" applyFont="1" applyFill="1"/>
    <xf numFmtId="3" fontId="78" fillId="0" borderId="0" xfId="257" applyNumberFormat="1" applyFont="1" applyFill="1" applyAlignment="1">
      <alignment horizontal="left"/>
    </xf>
    <xf numFmtId="3" fontId="77" fillId="0" borderId="0" xfId="255" applyNumberFormat="1" applyFont="1" applyFill="1" applyBorder="1"/>
    <xf numFmtId="3" fontId="75" fillId="0" borderId="0" xfId="255" applyNumberFormat="1" applyFont="1" applyFill="1" applyBorder="1"/>
    <xf numFmtId="3" fontId="74" fillId="0" borderId="0" xfId="255" applyNumberFormat="1" applyFont="1" applyFill="1" applyBorder="1"/>
    <xf numFmtId="3" fontId="78" fillId="0" borderId="0" xfId="255" applyNumberFormat="1" applyFont="1" applyFill="1" applyBorder="1"/>
    <xf numFmtId="3" fontId="76" fillId="0" borderId="0" xfId="255" applyNumberFormat="1" applyFont="1" applyFill="1" applyBorder="1"/>
    <xf numFmtId="3" fontId="74" fillId="0" borderId="0" xfId="256" applyNumberFormat="1" applyFont="1" applyFill="1" applyBorder="1"/>
    <xf numFmtId="3" fontId="75" fillId="0" borderId="0" xfId="255" applyNumberFormat="1" applyFont="1" applyFill="1" applyBorder="1" applyAlignment="1">
      <alignment horizontal="left"/>
    </xf>
    <xf numFmtId="0" fontId="74" fillId="0" borderId="0" xfId="255" applyFont="1" applyFill="1" applyBorder="1"/>
    <xf numFmtId="3" fontId="79" fillId="0" borderId="0" xfId="255" applyNumberFormat="1" applyFont="1" applyFill="1" applyBorder="1"/>
    <xf numFmtId="3" fontId="75" fillId="0" borderId="0" xfId="255" applyNumberFormat="1" applyFont="1" applyFill="1" applyAlignment="1">
      <alignment horizontal="left"/>
    </xf>
    <xf numFmtId="3" fontId="77" fillId="0" borderId="32" xfId="257" applyNumberFormat="1" applyFont="1" applyFill="1" applyBorder="1"/>
    <xf numFmtId="3" fontId="77" fillId="0" borderId="0" xfId="257" applyNumberFormat="1" applyFont="1" applyFill="1"/>
    <xf numFmtId="0" fontId="74" fillId="0" borderId="32" xfId="257" applyFont="1" applyFill="1" applyBorder="1"/>
    <xf numFmtId="3" fontId="77" fillId="0" borderId="33" xfId="257" applyNumberFormat="1" applyFont="1" applyFill="1" applyBorder="1"/>
    <xf numFmtId="3" fontId="77" fillId="0" borderId="13" xfId="257" applyNumberFormat="1" applyFont="1" applyFill="1" applyBorder="1"/>
    <xf numFmtId="0" fontId="2" fillId="0" borderId="15" xfId="0" applyFont="1" applyFill="1" applyBorder="1"/>
    <xf numFmtId="0" fontId="9" fillId="0" borderId="15" xfId="0" applyFont="1" applyFill="1" applyBorder="1" applyAlignment="1">
      <alignment horizontal="center" vertical="center"/>
    </xf>
    <xf numFmtId="3" fontId="12" fillId="0" borderId="0" xfId="0" applyNumberFormat="1" applyFont="1" applyFill="1" applyAlignment="1">
      <alignment vertical="center"/>
    </xf>
    <xf numFmtId="4" fontId="12" fillId="0" borderId="0" xfId="0" applyNumberFormat="1" applyFont="1" applyFill="1" applyAlignment="1">
      <alignment vertical="center"/>
    </xf>
    <xf numFmtId="169" fontId="12" fillId="0" borderId="34" xfId="31" applyNumberFormat="1" applyFont="1" applyFill="1" applyBorder="1"/>
    <xf numFmtId="169" fontId="12" fillId="0" borderId="35" xfId="31" applyNumberFormat="1" applyFont="1" applyFill="1" applyBorder="1"/>
    <xf numFmtId="169" fontId="12" fillId="0" borderId="36" xfId="31" applyNumberFormat="1" applyFont="1" applyFill="1" applyBorder="1"/>
    <xf numFmtId="38" fontId="12" fillId="0" borderId="35" xfId="0" applyNumberFormat="1" applyFont="1" applyFill="1" applyBorder="1"/>
    <xf numFmtId="38" fontId="12" fillId="0" borderId="36" xfId="0" applyNumberFormat="1" applyFont="1" applyFill="1" applyBorder="1"/>
    <xf numFmtId="3" fontId="12" fillId="0" borderId="23" xfId="0" applyNumberFormat="1" applyFont="1" applyFill="1" applyBorder="1" applyAlignment="1">
      <alignment vertical="center"/>
    </xf>
    <xf numFmtId="3" fontId="12" fillId="0" borderId="24" xfId="0" applyNumberFormat="1" applyFont="1" applyFill="1" applyBorder="1" applyAlignment="1">
      <alignment vertical="center"/>
    </xf>
    <xf numFmtId="169" fontId="7" fillId="0" borderId="0" xfId="0" applyNumberFormat="1" applyFont="1" applyFill="1"/>
    <xf numFmtId="0" fontId="75" fillId="0" borderId="30" xfId="256" applyFont="1" applyFill="1" applyBorder="1"/>
    <xf numFmtId="198" fontId="59" fillId="0" borderId="0" xfId="0" applyNumberFormat="1" applyFont="1" applyFill="1" applyBorder="1" applyAlignment="1" applyProtection="1">
      <alignment horizontal="right" vertical="center"/>
    </xf>
    <xf numFmtId="3" fontId="76" fillId="0" borderId="0" xfId="257" applyNumberFormat="1" applyFont="1" applyFill="1" applyBorder="1" applyAlignment="1">
      <alignment horizontal="right"/>
    </xf>
    <xf numFmtId="0" fontId="77" fillId="0" borderId="13" xfId="257" applyFont="1" applyFill="1" applyBorder="1"/>
    <xf numFmtId="0" fontId="76" fillId="0" borderId="13" xfId="257" applyFont="1" applyFill="1" applyBorder="1"/>
    <xf numFmtId="3" fontId="76" fillId="0" borderId="13" xfId="257" quotePrefix="1" applyNumberFormat="1" applyFont="1" applyFill="1" applyBorder="1" applyAlignment="1">
      <alignment horizontal="center"/>
    </xf>
    <xf numFmtId="3" fontId="76" fillId="0" borderId="13" xfId="257" quotePrefix="1" applyNumberFormat="1" applyFont="1" applyFill="1" applyBorder="1" applyAlignment="1">
      <alignment horizontal="right"/>
    </xf>
    <xf numFmtId="3" fontId="76" fillId="0" borderId="0" xfId="257" applyNumberFormat="1" applyFont="1" applyFill="1" applyBorder="1" applyAlignment="1">
      <alignment horizontal="centerContinuous"/>
    </xf>
    <xf numFmtId="3" fontId="76" fillId="0" borderId="30" xfId="257" applyNumberFormat="1" applyFont="1" applyFill="1" applyBorder="1"/>
    <xf numFmtId="0" fontId="76" fillId="0" borderId="30" xfId="257" applyFont="1" applyFill="1" applyBorder="1"/>
    <xf numFmtId="3" fontId="77" fillId="0" borderId="30" xfId="257" applyNumberFormat="1" applyFont="1" applyFill="1" applyBorder="1"/>
    <xf numFmtId="0" fontId="74" fillId="0" borderId="0" xfId="259" applyFont="1" applyAlignment="1">
      <alignment horizontal="justify" vertical="top" wrapText="1"/>
    </xf>
    <xf numFmtId="3" fontId="77" fillId="0" borderId="13" xfId="257" applyNumberFormat="1" applyFont="1" applyFill="1" applyBorder="1" applyAlignment="1">
      <alignment horizontal="center"/>
    </xf>
    <xf numFmtId="210" fontId="74" fillId="0" borderId="0" xfId="256" applyNumberFormat="1" applyFont="1" applyFill="1"/>
    <xf numFmtId="0" fontId="75" fillId="0" borderId="0" xfId="256" applyFont="1" applyAlignment="1">
      <alignment horizontal="justify" vertical="top" wrapText="1"/>
    </xf>
    <xf numFmtId="0" fontId="74" fillId="0" borderId="13" xfId="0" applyFont="1" applyBorder="1" applyAlignment="1">
      <alignment wrapText="1"/>
    </xf>
    <xf numFmtId="15" fontId="75" fillId="0" borderId="13" xfId="0" applyNumberFormat="1" applyFont="1" applyBorder="1" applyAlignment="1">
      <alignment horizontal="right" wrapText="1"/>
    </xf>
    <xf numFmtId="0" fontId="75" fillId="0" borderId="0" xfId="0" applyFont="1" applyAlignment="1">
      <alignment wrapText="1"/>
    </xf>
    <xf numFmtId="0" fontId="75" fillId="0" borderId="0" xfId="0" applyFont="1" applyAlignment="1">
      <alignment horizontal="right" wrapText="1"/>
    </xf>
    <xf numFmtId="0" fontId="74" fillId="0" borderId="0" xfId="0" applyFont="1" applyAlignment="1">
      <alignment wrapText="1"/>
    </xf>
    <xf numFmtId="3" fontId="74" fillId="0" borderId="0" xfId="0" applyNumberFormat="1" applyFont="1" applyAlignment="1">
      <alignment horizontal="right" wrapText="1"/>
    </xf>
    <xf numFmtId="3" fontId="74" fillId="0" borderId="13" xfId="0" applyNumberFormat="1" applyFont="1" applyBorder="1" applyAlignment="1">
      <alignment horizontal="right" wrapText="1"/>
    </xf>
    <xf numFmtId="0" fontId="75" fillId="0" borderId="37" xfId="0" applyFont="1" applyBorder="1" applyAlignment="1">
      <alignment wrapText="1"/>
    </xf>
    <xf numFmtId="3" fontId="75" fillId="0" borderId="37" xfId="0" applyNumberFormat="1" applyFont="1" applyBorder="1" applyAlignment="1">
      <alignment horizontal="right" wrapText="1"/>
    </xf>
    <xf numFmtId="0" fontId="77" fillId="0" borderId="0" xfId="257" applyNumberFormat="1" applyFont="1" applyFill="1" applyBorder="1" applyAlignment="1">
      <alignment horizontal="center"/>
    </xf>
    <xf numFmtId="3" fontId="12" fillId="0" borderId="24" xfId="0" applyNumberFormat="1" applyFont="1" applyFill="1" applyBorder="1"/>
    <xf numFmtId="169" fontId="12" fillId="0" borderId="24" xfId="31" quotePrefix="1" applyNumberFormat="1" applyFont="1" applyFill="1" applyBorder="1"/>
    <xf numFmtId="4" fontId="57" fillId="0" borderId="38" xfId="0" applyNumberFormat="1" applyFont="1" applyFill="1" applyBorder="1" applyAlignment="1">
      <alignment horizontal="right" vertical="top" wrapText="1"/>
    </xf>
    <xf numFmtId="0" fontId="35" fillId="0" borderId="0" xfId="0" applyFont="1" applyFill="1" applyBorder="1" applyAlignment="1">
      <alignment vertical="top" wrapText="1"/>
    </xf>
    <xf numFmtId="0" fontId="100" fillId="0" borderId="0" xfId="0" applyFont="1"/>
    <xf numFmtId="0" fontId="100" fillId="0" borderId="31" xfId="0" applyFont="1" applyBorder="1"/>
    <xf numFmtId="0" fontId="102" fillId="0" borderId="0" xfId="0" applyFont="1" applyFill="1"/>
    <xf numFmtId="0" fontId="102" fillId="0" borderId="0" xfId="0" applyFont="1"/>
    <xf numFmtId="169" fontId="102" fillId="0" borderId="0" xfId="31" applyNumberFormat="1" applyFont="1"/>
    <xf numFmtId="0" fontId="104" fillId="0" borderId="0" xfId="0" applyFont="1" applyFill="1"/>
    <xf numFmtId="0" fontId="102" fillId="0" borderId="0" xfId="0" applyFont="1" applyFill="1" applyBorder="1"/>
    <xf numFmtId="3" fontId="102" fillId="0" borderId="0" xfId="0" applyNumberFormat="1" applyFont="1" applyFill="1" applyBorder="1"/>
    <xf numFmtId="3" fontId="102" fillId="24" borderId="0" xfId="0" applyNumberFormat="1" applyFont="1" applyFill="1" applyBorder="1"/>
    <xf numFmtId="0" fontId="102" fillId="0" borderId="13" xfId="0" applyFont="1" applyBorder="1"/>
    <xf numFmtId="3" fontId="102" fillId="0" borderId="0" xfId="0" applyNumberFormat="1" applyFont="1"/>
    <xf numFmtId="0" fontId="103" fillId="0" borderId="0" xfId="0" applyFont="1" applyFill="1" applyBorder="1" applyAlignment="1">
      <alignment horizontal="center"/>
    </xf>
    <xf numFmtId="0" fontId="102" fillId="0" borderId="14" xfId="0" applyFont="1" applyFill="1" applyBorder="1"/>
    <xf numFmtId="3" fontId="102" fillId="0" borderId="0" xfId="0" applyNumberFormat="1" applyFont="1" applyFill="1"/>
    <xf numFmtId="0" fontId="102" fillId="24" borderId="0" xfId="0" applyFont="1" applyFill="1" applyBorder="1"/>
    <xf numFmtId="3" fontId="102" fillId="24" borderId="0" xfId="0" applyNumberFormat="1" applyFont="1" applyFill="1"/>
    <xf numFmtId="0" fontId="102" fillId="0" borderId="7" xfId="0" applyFont="1" applyFill="1" applyBorder="1"/>
    <xf numFmtId="0" fontId="102" fillId="0" borderId="0" xfId="0" applyFont="1" applyAlignment="1">
      <alignment horizontal="center"/>
    </xf>
    <xf numFmtId="0" fontId="100" fillId="0" borderId="0" xfId="0" quotePrefix="1" applyFont="1"/>
    <xf numFmtId="169" fontId="100" fillId="0" borderId="31" xfId="31" applyNumberFormat="1" applyFont="1" applyBorder="1"/>
    <xf numFmtId="0" fontId="100" fillId="0" borderId="7" xfId="0" applyFont="1" applyBorder="1"/>
    <xf numFmtId="169" fontId="100" fillId="0" borderId="7" xfId="31" applyNumberFormat="1" applyFont="1" applyBorder="1"/>
    <xf numFmtId="0" fontId="105" fillId="0" borderId="0" xfId="0" applyFont="1" applyAlignment="1">
      <alignment horizontal="center"/>
    </xf>
    <xf numFmtId="0" fontId="105" fillId="0" borderId="0" xfId="0" applyFont="1" applyFill="1" applyAlignment="1">
      <alignment horizontal="center"/>
    </xf>
    <xf numFmtId="0" fontId="57" fillId="0" borderId="0" xfId="0" applyFont="1" applyFill="1" applyAlignment="1">
      <alignment horizontal="justify" wrapText="1"/>
    </xf>
    <xf numFmtId="195" fontId="57" fillId="0" borderId="13" xfId="0" applyNumberFormat="1" applyFont="1" applyFill="1" applyBorder="1" applyAlignment="1">
      <alignment horizontal="right" vertical="top" wrapText="1"/>
    </xf>
    <xf numFmtId="0" fontId="58" fillId="0" borderId="0" xfId="0" applyFont="1" applyFill="1" applyAlignment="1">
      <alignment vertical="top" wrapText="1"/>
    </xf>
    <xf numFmtId="0" fontId="35" fillId="0" borderId="0" xfId="0" applyFont="1" applyFill="1" applyAlignment="1">
      <alignment vertical="top" wrapText="1"/>
    </xf>
    <xf numFmtId="0" fontId="57" fillId="0" borderId="38" xfId="0" applyFont="1" applyFill="1" applyBorder="1" applyAlignment="1">
      <alignment vertical="top" wrapText="1"/>
    </xf>
    <xf numFmtId="198" fontId="59" fillId="0" borderId="38" xfId="0" applyNumberFormat="1" applyFont="1" applyFill="1" applyBorder="1" applyAlignment="1" applyProtection="1">
      <alignment horizontal="right" vertical="center"/>
    </xf>
    <xf numFmtId="0" fontId="58" fillId="0" borderId="0" xfId="0" applyFont="1" applyFill="1" applyAlignment="1">
      <alignment wrapText="1"/>
    </xf>
    <xf numFmtId="0" fontId="57" fillId="0" borderId="0" xfId="0" applyFont="1" applyFill="1" applyAlignment="1">
      <alignment horizontal="right" vertical="top" wrapText="1"/>
    </xf>
    <xf numFmtId="0" fontId="35" fillId="0" borderId="39" xfId="0" applyFont="1" applyFill="1" applyBorder="1" applyAlignment="1">
      <alignment vertical="top" wrapText="1"/>
    </xf>
    <xf numFmtId="3" fontId="57" fillId="0" borderId="38" xfId="0" applyNumberFormat="1" applyFont="1" applyFill="1" applyBorder="1" applyAlignment="1">
      <alignment horizontal="right" vertical="top" wrapText="1"/>
    </xf>
    <xf numFmtId="3" fontId="0" fillId="0" borderId="0" xfId="0" applyNumberFormat="1" applyFill="1"/>
    <xf numFmtId="0" fontId="57" fillId="0" borderId="0" xfId="0" applyFont="1" applyFill="1" applyAlignment="1">
      <alignment vertical="top" wrapText="1"/>
    </xf>
    <xf numFmtId="38" fontId="12" fillId="0" borderId="0" xfId="0" applyNumberFormat="1" applyFont="1" applyFill="1" applyAlignment="1">
      <alignment horizontal="center"/>
    </xf>
    <xf numFmtId="3" fontId="75" fillId="0" borderId="0" xfId="0" applyNumberFormat="1" applyFont="1" applyBorder="1" applyAlignment="1">
      <alignment horizontal="right" wrapText="1"/>
    </xf>
    <xf numFmtId="198" fontId="106" fillId="0" borderId="0" xfId="0" applyNumberFormat="1" applyFont="1" applyFill="1" applyBorder="1" applyAlignment="1" applyProtection="1">
      <alignment horizontal="right" vertical="center"/>
    </xf>
    <xf numFmtId="0" fontId="107" fillId="0" borderId="0" xfId="0" applyFont="1" applyFill="1" applyAlignment="1">
      <alignment horizontal="center"/>
    </xf>
    <xf numFmtId="0" fontId="103" fillId="0" borderId="0" xfId="0" applyFont="1" applyBorder="1" applyAlignment="1">
      <alignment horizontal="center"/>
    </xf>
    <xf numFmtId="0" fontId="101" fillId="0" borderId="0" xfId="0" applyFont="1" applyBorder="1" applyAlignment="1">
      <alignment horizontal="center"/>
    </xf>
    <xf numFmtId="0" fontId="0" fillId="0" borderId="0" xfId="0" applyFill="1" applyAlignment="1">
      <alignment horizontal="right"/>
    </xf>
    <xf numFmtId="38" fontId="0" fillId="0" borderId="0" xfId="0" applyNumberFormat="1" applyFill="1"/>
    <xf numFmtId="0" fontId="4" fillId="25" borderId="0" xfId="0" applyFont="1" applyFill="1"/>
    <xf numFmtId="0" fontId="3" fillId="25" borderId="0" xfId="0" applyFont="1" applyFill="1"/>
    <xf numFmtId="0" fontId="2" fillId="25" borderId="0" xfId="0" applyFont="1" applyFill="1"/>
    <xf numFmtId="0" fontId="4" fillId="0" borderId="0" xfId="0" applyFont="1" applyFill="1"/>
    <xf numFmtId="14" fontId="4" fillId="0" borderId="0" xfId="0" applyNumberFormat="1" applyFont="1" applyFill="1" applyAlignment="1">
      <alignment horizontal="left"/>
    </xf>
    <xf numFmtId="38" fontId="9" fillId="0" borderId="29" xfId="0" applyNumberFormat="1" applyFont="1" applyFill="1" applyBorder="1"/>
    <xf numFmtId="38" fontId="12" fillId="0" borderId="16" xfId="0" applyNumberFormat="1" applyFont="1" applyFill="1" applyBorder="1"/>
    <xf numFmtId="38" fontId="12" fillId="0" borderId="15" xfId="0" applyNumberFormat="1" applyFont="1" applyFill="1" applyBorder="1"/>
    <xf numFmtId="3" fontId="102" fillId="0" borderId="0" xfId="0" applyNumberFormat="1" applyFont="1" applyAlignment="1">
      <alignment horizontal="right" vertical="center" wrapText="1"/>
    </xf>
    <xf numFmtId="3" fontId="112" fillId="0" borderId="0" xfId="0" applyNumberFormat="1" applyFont="1" applyAlignment="1">
      <alignment horizontal="right" vertical="center" wrapText="1"/>
    </xf>
    <xf numFmtId="3" fontId="102" fillId="0" borderId="13" xfId="0" applyNumberFormat="1" applyFont="1" applyBorder="1" applyAlignment="1">
      <alignment horizontal="right" vertical="center" wrapText="1"/>
    </xf>
    <xf numFmtId="3" fontId="112" fillId="0" borderId="13" xfId="0" applyNumberFormat="1" applyFont="1" applyBorder="1" applyAlignment="1">
      <alignment horizontal="right" vertical="center" wrapText="1"/>
    </xf>
    <xf numFmtId="0" fontId="104" fillId="0" borderId="0" xfId="0" applyFont="1"/>
    <xf numFmtId="0" fontId="110" fillId="0" borderId="0" xfId="0" applyFont="1" applyFill="1" applyAlignment="1">
      <alignment horizontal="center"/>
    </xf>
    <xf numFmtId="0" fontId="103" fillId="0" borderId="0" xfId="0" applyFont="1" applyFill="1" applyAlignment="1">
      <alignment horizontal="center"/>
    </xf>
    <xf numFmtId="3" fontId="102" fillId="0" borderId="0" xfId="0" applyNumberFormat="1" applyFont="1" applyFill="1" applyAlignment="1">
      <alignment horizontal="right"/>
    </xf>
    <xf numFmtId="0" fontId="103" fillId="0" borderId="0" xfId="0" applyFont="1" applyAlignment="1">
      <alignment horizontal="center"/>
    </xf>
    <xf numFmtId="0" fontId="102" fillId="24" borderId="0" xfId="0" applyFont="1" applyFill="1"/>
    <xf numFmtId="3" fontId="110" fillId="0" borderId="0" xfId="0" applyNumberFormat="1" applyFont="1" applyFill="1" applyBorder="1" applyAlignment="1">
      <alignment horizontal="center"/>
    </xf>
    <xf numFmtId="3" fontId="104" fillId="0" borderId="0" xfId="0" applyNumberFormat="1" applyFont="1" applyFill="1"/>
    <xf numFmtId="38" fontId="12" fillId="0" borderId="17" xfId="0" applyNumberFormat="1" applyFont="1" applyFill="1" applyBorder="1"/>
    <xf numFmtId="4" fontId="0" fillId="0" borderId="0" xfId="0" applyNumberFormat="1"/>
    <xf numFmtId="0" fontId="108" fillId="0" borderId="0" xfId="0" applyFont="1" applyFill="1"/>
    <xf numFmtId="0" fontId="100" fillId="0" borderId="13" xfId="0" applyFont="1" applyBorder="1"/>
    <xf numFmtId="218" fontId="102" fillId="24" borderId="0" xfId="0" applyNumberFormat="1" applyFont="1" applyFill="1" applyBorder="1"/>
    <xf numFmtId="218" fontId="102" fillId="0" borderId="0" xfId="0" applyNumberFormat="1" applyFont="1" applyFill="1" applyBorder="1"/>
    <xf numFmtId="218" fontId="102" fillId="0" borderId="0" xfId="31" applyNumberFormat="1" applyFont="1"/>
    <xf numFmtId="218" fontId="103" fillId="0" borderId="0" xfId="0" applyNumberFormat="1" applyFont="1" applyBorder="1" applyAlignment="1">
      <alignment horizontal="center"/>
    </xf>
    <xf numFmtId="218" fontId="102" fillId="0" borderId="13" xfId="31" applyNumberFormat="1" applyFont="1" applyBorder="1"/>
    <xf numFmtId="218" fontId="102" fillId="0" borderId="0" xfId="31" applyNumberFormat="1" applyFont="1" applyFill="1"/>
    <xf numFmtId="218" fontId="102" fillId="0" borderId="0" xfId="75" applyNumberFormat="1" applyFont="1" applyFill="1"/>
    <xf numFmtId="218" fontId="102" fillId="0" borderId="0" xfId="0" applyNumberFormat="1" applyFont="1"/>
    <xf numFmtId="218" fontId="102" fillId="0" borderId="13" xfId="0" applyNumberFormat="1" applyFont="1" applyBorder="1"/>
    <xf numFmtId="218" fontId="102" fillId="0" borderId="0" xfId="0" applyNumberFormat="1" applyFont="1" applyFill="1"/>
    <xf numFmtId="218" fontId="102" fillId="24" borderId="0" xfId="31" applyNumberFormat="1" applyFont="1" applyFill="1"/>
    <xf numFmtId="218" fontId="102" fillId="24" borderId="0" xfId="75" applyNumberFormat="1" applyFont="1" applyFill="1"/>
    <xf numFmtId="38" fontId="9" fillId="0" borderId="0" xfId="0" applyNumberFormat="1" applyFont="1" applyFill="1" applyBorder="1" applyAlignment="1">
      <alignment horizontal="center"/>
    </xf>
    <xf numFmtId="38" fontId="9" fillId="0" borderId="1" xfId="0" applyNumberFormat="1" applyFont="1" applyFill="1" applyBorder="1" applyAlignment="1">
      <alignment horizontal="center" vertical="center" wrapText="1"/>
    </xf>
    <xf numFmtId="169" fontId="74" fillId="0" borderId="0" xfId="256" applyNumberFormat="1" applyFont="1" applyFill="1" applyBorder="1"/>
    <xf numFmtId="0" fontId="101" fillId="0" borderId="0" xfId="0" applyFont="1" applyFill="1" applyAlignment="1">
      <alignment horizontal="center"/>
    </xf>
    <xf numFmtId="3" fontId="102" fillId="0" borderId="14" xfId="0" applyNumberFormat="1" applyFont="1" applyFill="1" applyBorder="1"/>
    <xf numFmtId="3" fontId="102" fillId="0" borderId="7" xfId="0" applyNumberFormat="1" applyFont="1" applyFill="1" applyBorder="1"/>
    <xf numFmtId="0" fontId="107" fillId="0" borderId="0" xfId="0" quotePrefix="1" applyFont="1" applyFill="1" applyAlignment="1">
      <alignment horizontal="center"/>
    </xf>
    <xf numFmtId="0" fontId="103" fillId="0" borderId="13" xfId="0" applyFont="1" applyBorder="1" applyAlignment="1">
      <alignment horizontal="center"/>
    </xf>
    <xf numFmtId="218" fontId="103" fillId="0" borderId="13" xfId="0" applyNumberFormat="1" applyFont="1" applyBorder="1" applyAlignment="1">
      <alignment horizontal="center"/>
    </xf>
    <xf numFmtId="0" fontId="109" fillId="0" borderId="0" xfId="0" applyFont="1"/>
    <xf numFmtId="3" fontId="118" fillId="0" borderId="0" xfId="0" applyNumberFormat="1" applyFont="1" applyAlignment="1">
      <alignment horizontal="right" wrapText="1"/>
    </xf>
    <xf numFmtId="3" fontId="0" fillId="0" borderId="0" xfId="0" applyNumberFormat="1"/>
    <xf numFmtId="3" fontId="117" fillId="0" borderId="37" xfId="0" applyNumberFormat="1" applyFont="1" applyBorder="1" applyAlignment="1">
      <alignment horizontal="right" wrapText="1"/>
    </xf>
    <xf numFmtId="0" fontId="116" fillId="0" borderId="0" xfId="0" applyFont="1" applyAlignment="1">
      <alignment horizontal="right" wrapText="1"/>
    </xf>
    <xf numFmtId="0" fontId="116" fillId="0" borderId="13" xfId="0" applyFont="1" applyBorder="1" applyAlignment="1">
      <alignment horizontal="right" wrapText="1"/>
    </xf>
    <xf numFmtId="169" fontId="74" fillId="0" borderId="0" xfId="257" applyNumberFormat="1" applyFont="1" applyFill="1"/>
    <xf numFmtId="3" fontId="74" fillId="0" borderId="30" xfId="256" applyNumberFormat="1" applyFont="1" applyFill="1" applyBorder="1"/>
    <xf numFmtId="210" fontId="75" fillId="0" borderId="0" xfId="253" applyNumberFormat="1" applyFont="1" applyFill="1" applyBorder="1"/>
    <xf numFmtId="210" fontId="74" fillId="0" borderId="0" xfId="254" applyNumberFormat="1" applyFont="1" applyFill="1" applyBorder="1"/>
    <xf numFmtId="210" fontId="75" fillId="0" borderId="10" xfId="253" applyNumberFormat="1" applyFont="1" applyFill="1" applyBorder="1"/>
    <xf numFmtId="210" fontId="75" fillId="0" borderId="0" xfId="256" applyNumberFormat="1" applyFont="1" applyFill="1" applyBorder="1"/>
    <xf numFmtId="210" fontId="77" fillId="0" borderId="0" xfId="257" applyNumberFormat="1" applyFont="1" applyFill="1" applyBorder="1"/>
    <xf numFmtId="210" fontId="75" fillId="0" borderId="30" xfId="256" applyNumberFormat="1" applyFont="1" applyFill="1" applyBorder="1"/>
    <xf numFmtId="210" fontId="77" fillId="0" borderId="30" xfId="257" applyNumberFormat="1" applyFont="1" applyFill="1" applyBorder="1"/>
    <xf numFmtId="210" fontId="74" fillId="0" borderId="0" xfId="253" applyNumberFormat="1" applyFont="1" applyFill="1" applyBorder="1"/>
    <xf numFmtId="210" fontId="75" fillId="0" borderId="13" xfId="253" applyNumberFormat="1" applyFont="1" applyFill="1" applyBorder="1"/>
    <xf numFmtId="15" fontId="115" fillId="0" borderId="13" xfId="0" applyNumberFormat="1" applyFont="1" applyBorder="1" applyAlignment="1">
      <alignment horizontal="right" wrapText="1"/>
    </xf>
    <xf numFmtId="0" fontId="7" fillId="0" borderId="0" xfId="0" applyFont="1" applyFill="1"/>
    <xf numFmtId="169" fontId="12" fillId="0" borderId="0" xfId="0" applyNumberFormat="1" applyFont="1" applyFill="1" applyBorder="1"/>
    <xf numFmtId="219" fontId="12" fillId="0" borderId="0" xfId="0" applyNumberFormat="1" applyFont="1" applyFill="1"/>
    <xf numFmtId="0" fontId="115" fillId="0" borderId="13" xfId="0" applyFont="1" applyBorder="1" applyAlignment="1">
      <alignment horizontal="justify" vertical="top" wrapText="1"/>
    </xf>
    <xf numFmtId="3" fontId="117" fillId="0" borderId="13" xfId="0" applyNumberFormat="1" applyFont="1" applyBorder="1" applyAlignment="1">
      <alignment horizontal="right" wrapText="1"/>
    </xf>
    <xf numFmtId="0" fontId="116" fillId="0" borderId="0" xfId="0" applyFont="1" applyAlignment="1">
      <alignment horizontal="justify" vertical="top" wrapText="1"/>
    </xf>
    <xf numFmtId="0" fontId="116" fillId="0" borderId="13" xfId="0" applyFont="1" applyBorder="1" applyAlignment="1">
      <alignment horizontal="justify" vertical="top" wrapText="1"/>
    </xf>
    <xf numFmtId="3" fontId="118" fillId="0" borderId="13" xfId="0" applyNumberFormat="1" applyFont="1" applyBorder="1" applyAlignment="1">
      <alignment horizontal="right" wrapText="1"/>
    </xf>
    <xf numFmtId="0" fontId="115" fillId="0" borderId="37" xfId="0" applyFont="1" applyBorder="1" applyAlignment="1">
      <alignment horizontal="justify" vertical="top" wrapText="1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0" fontId="119" fillId="0" borderId="0" xfId="0" applyFont="1" applyFill="1"/>
    <xf numFmtId="198" fontId="119" fillId="0" borderId="0" xfId="0" applyNumberFormat="1" applyFont="1" applyFill="1"/>
    <xf numFmtId="198" fontId="120" fillId="0" borderId="0" xfId="0" applyNumberFormat="1" applyFont="1" applyFill="1" applyBorder="1" applyAlignment="1" applyProtection="1">
      <alignment horizontal="right" vertical="center"/>
    </xf>
    <xf numFmtId="198" fontId="120" fillId="0" borderId="0" xfId="0" applyNumberFormat="1" applyFont="1" applyFill="1" applyBorder="1" applyAlignment="1" applyProtection="1">
      <alignment horizontal="left" vertical="center"/>
    </xf>
    <xf numFmtId="3" fontId="119" fillId="0" borderId="0" xfId="0" applyNumberFormat="1" applyFont="1" applyFill="1"/>
    <xf numFmtId="4" fontId="119" fillId="0" borderId="0" xfId="0" applyNumberFormat="1" applyFont="1" applyFill="1"/>
    <xf numFmtId="3" fontId="121" fillId="0" borderId="0" xfId="0" applyNumberFormat="1" applyFont="1" applyAlignment="1">
      <alignment horizontal="right" wrapText="1"/>
    </xf>
    <xf numFmtId="3" fontId="122" fillId="0" borderId="0" xfId="0" applyNumberFormat="1" applyFont="1" applyAlignment="1">
      <alignment horizontal="right" wrapText="1"/>
    </xf>
    <xf numFmtId="0" fontId="122" fillId="0" borderId="0" xfId="0" applyFont="1" applyAlignment="1">
      <alignment horizontal="right" wrapText="1"/>
    </xf>
    <xf numFmtId="3" fontId="121" fillId="0" borderId="38" xfId="0" applyNumberFormat="1" applyFont="1" applyBorder="1" applyAlignment="1">
      <alignment horizontal="right" wrapText="1"/>
    </xf>
    <xf numFmtId="0" fontId="9" fillId="0" borderId="17" xfId="186" applyNumberFormat="1" applyFont="1" applyFill="1" applyBorder="1" applyAlignment="1" applyProtection="1">
      <alignment horizontal="center"/>
    </xf>
    <xf numFmtId="0" fontId="9" fillId="0" borderId="16" xfId="186" applyNumberFormat="1" applyFont="1" applyFill="1" applyBorder="1" applyAlignment="1" applyProtection="1">
      <alignment horizontal="center"/>
    </xf>
    <xf numFmtId="0" fontId="9" fillId="0" borderId="16" xfId="0" applyNumberFormat="1" applyFont="1" applyFill="1" applyBorder="1" applyAlignment="1">
      <alignment horizontal="center"/>
    </xf>
    <xf numFmtId="0" fontId="9" fillId="0" borderId="15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220" fontId="9" fillId="0" borderId="16" xfId="0" applyNumberFormat="1" applyFont="1" applyFill="1" applyBorder="1"/>
    <xf numFmtId="220" fontId="12" fillId="0" borderId="0" xfId="0" applyNumberFormat="1" applyFont="1" applyFill="1"/>
    <xf numFmtId="38" fontId="12" fillId="0" borderId="21" xfId="0" applyNumberFormat="1" applyFont="1" applyFill="1" applyBorder="1"/>
    <xf numFmtId="0" fontId="123" fillId="0" borderId="40" xfId="0" applyNumberFormat="1" applyFont="1" applyFill="1" applyBorder="1" applyAlignment="1" applyProtection="1">
      <alignment horizontal="left" vertical="top" wrapText="1"/>
    </xf>
    <xf numFmtId="4" fontId="0" fillId="0" borderId="0" xfId="0" applyNumberFormat="1" applyAlignment="1">
      <alignment horizontal="right"/>
    </xf>
    <xf numFmtId="3" fontId="125" fillId="26" borderId="0" xfId="0" applyNumberFormat="1" applyFont="1" applyFill="1" applyAlignment="1">
      <alignment horizontal="right"/>
    </xf>
    <xf numFmtId="0" fontId="125" fillId="26" borderId="0" xfId="0" applyFont="1" applyFill="1" applyAlignment="1">
      <alignment horizontal="right"/>
    </xf>
    <xf numFmtId="0" fontId="102" fillId="0" borderId="0" xfId="0" applyFont="1" applyBorder="1" applyAlignment="1">
      <alignment horizontal="left"/>
    </xf>
    <xf numFmtId="3" fontId="125" fillId="0" borderId="0" xfId="0" applyNumberFormat="1" applyFont="1" applyAlignment="1">
      <alignment horizontal="right"/>
    </xf>
    <xf numFmtId="0" fontId="125" fillId="0" borderId="0" xfId="0" applyFont="1"/>
    <xf numFmtId="0" fontId="125" fillId="0" borderId="0" xfId="0" applyFont="1" applyAlignment="1">
      <alignment horizontal="right"/>
    </xf>
    <xf numFmtId="0" fontId="124" fillId="0" borderId="0" xfId="0" applyFont="1"/>
    <xf numFmtId="0" fontId="123" fillId="7" borderId="40" xfId="0" applyNumberFormat="1" applyFont="1" applyFill="1" applyBorder="1" applyAlignment="1" applyProtection="1">
      <alignment horizontal="center" vertical="top" wrapText="1"/>
    </xf>
    <xf numFmtId="4" fontId="123" fillId="7" borderId="40" xfId="0" applyNumberFormat="1" applyFont="1" applyFill="1" applyBorder="1" applyAlignment="1" applyProtection="1">
      <alignment horizontal="center" vertical="top" wrapText="1"/>
    </xf>
    <xf numFmtId="4" fontId="123" fillId="0" borderId="40" xfId="0" applyNumberFormat="1" applyFont="1" applyFill="1" applyBorder="1" applyAlignment="1" applyProtection="1">
      <alignment horizontal="right" vertical="top" wrapText="1"/>
    </xf>
    <xf numFmtId="3" fontId="102" fillId="0" borderId="0" xfId="253" applyNumberFormat="1" applyFont="1" applyFill="1"/>
    <xf numFmtId="3" fontId="104" fillId="0" borderId="0" xfId="253" applyNumberFormat="1" applyFont="1" applyFill="1" applyBorder="1" applyAlignment="1">
      <alignment horizontal="left"/>
    </xf>
    <xf numFmtId="0" fontId="102" fillId="0" borderId="0" xfId="253" applyFont="1" applyFill="1"/>
    <xf numFmtId="3" fontId="102" fillId="0" borderId="0" xfId="253" applyNumberFormat="1" applyFont="1" applyFill="1" applyAlignment="1">
      <alignment vertical="center"/>
    </xf>
    <xf numFmtId="3" fontId="104" fillId="0" borderId="0" xfId="253" applyNumberFormat="1" applyFont="1" applyFill="1" applyBorder="1" applyAlignment="1"/>
    <xf numFmtId="0" fontId="102" fillId="0" borderId="0" xfId="253" applyFont="1" applyFill="1" applyAlignment="1">
      <alignment vertical="center"/>
    </xf>
    <xf numFmtId="3" fontId="102" fillId="0" borderId="30" xfId="253" applyNumberFormat="1" applyFont="1" applyFill="1" applyBorder="1" applyAlignment="1">
      <alignment horizontal="left"/>
    </xf>
    <xf numFmtId="3" fontId="102" fillId="0" borderId="0" xfId="253" applyNumberFormat="1" applyFont="1" applyFill="1" applyBorder="1" applyAlignment="1">
      <alignment horizontal="left"/>
    </xf>
    <xf numFmtId="3" fontId="102" fillId="0" borderId="0" xfId="253" applyNumberFormat="1" applyFont="1" applyFill="1" applyBorder="1" applyAlignment="1">
      <alignment horizontal="center"/>
    </xf>
    <xf numFmtId="3" fontId="104" fillId="0" borderId="0" xfId="253" applyNumberFormat="1" applyFont="1" applyFill="1" applyBorder="1" applyAlignment="1">
      <alignment horizontal="center"/>
    </xf>
    <xf numFmtId="3" fontId="104" fillId="0" borderId="0" xfId="253" applyNumberFormat="1" applyFont="1" applyFill="1" applyBorder="1" applyAlignment="1">
      <alignment horizontal="right"/>
    </xf>
    <xf numFmtId="3" fontId="104" fillId="0" borderId="30" xfId="253" applyNumberFormat="1" applyFont="1" applyFill="1" applyBorder="1" applyAlignment="1">
      <alignment horizontal="center"/>
    </xf>
    <xf numFmtId="195" fontId="104" fillId="0" borderId="30" xfId="253" applyNumberFormat="1" applyFont="1" applyFill="1" applyBorder="1" applyAlignment="1">
      <alignment horizontal="right"/>
    </xf>
    <xf numFmtId="195" fontId="104" fillId="0" borderId="0" xfId="253" applyNumberFormat="1" applyFont="1" applyFill="1" applyBorder="1" applyAlignment="1">
      <alignment horizontal="center"/>
    </xf>
    <xf numFmtId="3" fontId="102" fillId="0" borderId="0" xfId="253" applyNumberFormat="1" applyFont="1" applyFill="1" applyBorder="1"/>
    <xf numFmtId="167" fontId="102" fillId="0" borderId="0" xfId="253" applyNumberFormat="1" applyFont="1" applyFill="1" applyBorder="1"/>
    <xf numFmtId="0" fontId="102" fillId="0" borderId="0" xfId="256" applyFont="1" applyFill="1" applyBorder="1" applyAlignment="1">
      <alignment horizontal="center"/>
    </xf>
    <xf numFmtId="3" fontId="104" fillId="0" borderId="0" xfId="253" applyNumberFormat="1" applyFont="1" applyFill="1" applyBorder="1"/>
    <xf numFmtId="167" fontId="104" fillId="0" borderId="0" xfId="253" applyNumberFormat="1" applyFont="1" applyFill="1" applyBorder="1"/>
    <xf numFmtId="167" fontId="102" fillId="0" borderId="0" xfId="253" applyNumberFormat="1" applyFont="1" applyFill="1" applyBorder="1" applyAlignment="1">
      <alignment horizontal="center"/>
    </xf>
    <xf numFmtId="167" fontId="102" fillId="0" borderId="0" xfId="253" applyNumberFormat="1" applyFont="1" applyFill="1"/>
    <xf numFmtId="169" fontId="102" fillId="0" borderId="0" xfId="253" applyNumberFormat="1" applyFont="1" applyFill="1" applyBorder="1"/>
    <xf numFmtId="3" fontId="102" fillId="0" borderId="0" xfId="253" quotePrefix="1" applyNumberFormat="1" applyFont="1" applyFill="1" applyBorder="1" applyAlignment="1">
      <alignment horizontal="left"/>
    </xf>
    <xf numFmtId="167" fontId="102" fillId="0" borderId="0" xfId="253" applyNumberFormat="1" applyFont="1" applyFill="1" applyBorder="1" applyAlignment="1">
      <alignment horizontal="left"/>
    </xf>
    <xf numFmtId="199" fontId="102" fillId="0" borderId="0" xfId="333" applyNumberFormat="1" applyFont="1" applyFill="1"/>
    <xf numFmtId="167" fontId="104" fillId="0" borderId="0" xfId="253" applyNumberFormat="1" applyFont="1" applyFill="1" applyBorder="1" applyAlignment="1">
      <alignment horizontal="center"/>
    </xf>
    <xf numFmtId="169" fontId="102" fillId="0" borderId="0" xfId="31" applyNumberFormat="1" applyFont="1" applyFill="1" applyBorder="1"/>
    <xf numFmtId="169" fontId="102" fillId="0" borderId="0" xfId="253" applyNumberFormat="1" applyFont="1" applyFill="1"/>
    <xf numFmtId="210" fontId="102" fillId="0" borderId="0" xfId="256" applyNumberFormat="1" applyFont="1" applyFill="1"/>
    <xf numFmtId="0" fontId="102" fillId="0" borderId="30" xfId="256" applyFont="1" applyFill="1" applyBorder="1" applyAlignment="1">
      <alignment horizontal="center"/>
    </xf>
    <xf numFmtId="210" fontId="102" fillId="0" borderId="0" xfId="253" applyNumberFormat="1" applyFont="1" applyFill="1"/>
    <xf numFmtId="169" fontId="102" fillId="0" borderId="30" xfId="253" applyNumberFormat="1" applyFont="1" applyFill="1" applyBorder="1"/>
    <xf numFmtId="0" fontId="102" fillId="0" borderId="0" xfId="253" applyFont="1" applyFill="1" applyBorder="1"/>
    <xf numFmtId="219" fontId="102" fillId="0" borderId="0" xfId="253" applyNumberFormat="1" applyFont="1" applyFill="1" applyBorder="1"/>
    <xf numFmtId="3" fontId="104" fillId="0" borderId="0" xfId="253" applyNumberFormat="1" applyFont="1" applyBorder="1" applyAlignment="1">
      <alignment horizontal="left"/>
    </xf>
    <xf numFmtId="0" fontId="104" fillId="0" borderId="0" xfId="253" applyFont="1" applyFill="1" applyBorder="1" applyAlignment="1">
      <alignment horizontal="center"/>
    </xf>
    <xf numFmtId="0" fontId="102" fillId="0" borderId="0" xfId="253" applyFont="1" applyFill="1" applyBorder="1" applyAlignment="1">
      <alignment horizontal="center"/>
    </xf>
    <xf numFmtId="37" fontId="102" fillId="0" borderId="0" xfId="253" applyNumberFormat="1" applyFont="1" applyFill="1" applyBorder="1" applyAlignment="1">
      <alignment horizontal="center"/>
    </xf>
    <xf numFmtId="169" fontId="104" fillId="0" borderId="0" xfId="253" applyNumberFormat="1" applyFont="1" applyFill="1" applyBorder="1"/>
    <xf numFmtId="208" fontId="104" fillId="0" borderId="0" xfId="256" applyNumberFormat="1" applyFont="1" applyFill="1" applyBorder="1" applyAlignment="1" applyProtection="1">
      <alignment horizontal="left" vertical="center"/>
    </xf>
    <xf numFmtId="4" fontId="102" fillId="0" borderId="0" xfId="253" applyNumberFormat="1" applyFont="1" applyFill="1"/>
    <xf numFmtId="208" fontId="102" fillId="0" borderId="0" xfId="256" applyNumberFormat="1" applyFont="1" applyFill="1" applyBorder="1" applyAlignment="1" applyProtection="1">
      <alignment horizontal="left" vertical="center"/>
    </xf>
    <xf numFmtId="3" fontId="102" fillId="0" borderId="0" xfId="254" applyNumberFormat="1" applyFont="1" applyFill="1" applyBorder="1" applyAlignment="1">
      <alignment horizontal="left"/>
    </xf>
    <xf numFmtId="3" fontId="104" fillId="0" borderId="0" xfId="254" applyNumberFormat="1" applyFont="1" applyFill="1" applyBorder="1" applyAlignment="1">
      <alignment horizontal="left"/>
    </xf>
    <xf numFmtId="169" fontId="104" fillId="0" borderId="0" xfId="253" applyNumberFormat="1" applyFont="1" applyFill="1" applyBorder="1" applyAlignment="1">
      <alignment horizontal="left"/>
    </xf>
    <xf numFmtId="208" fontId="102" fillId="0" borderId="0" xfId="256" quotePrefix="1" applyNumberFormat="1" applyFont="1" applyFill="1" applyBorder="1" applyAlignment="1" applyProtection="1">
      <alignment horizontal="left" vertical="center"/>
    </xf>
    <xf numFmtId="0" fontId="102" fillId="0" borderId="13" xfId="256" applyFont="1" applyFill="1" applyBorder="1" applyAlignment="1">
      <alignment horizontal="center"/>
    </xf>
    <xf numFmtId="169" fontId="104" fillId="0" borderId="13" xfId="253" applyNumberFormat="1" applyFont="1" applyFill="1" applyBorder="1"/>
    <xf numFmtId="221" fontId="102" fillId="0" borderId="0" xfId="253" applyNumberFormat="1" applyFont="1" applyFill="1"/>
    <xf numFmtId="0" fontId="104" fillId="0" borderId="0" xfId="253" applyFont="1" applyFill="1"/>
    <xf numFmtId="209" fontId="102" fillId="0" borderId="0" xfId="253" applyNumberFormat="1" applyFont="1" applyFill="1" applyBorder="1"/>
    <xf numFmtId="3" fontId="102" fillId="0" borderId="0" xfId="253" applyNumberFormat="1" applyFont="1" applyFill="1" applyAlignment="1">
      <alignment horizontal="center"/>
    </xf>
    <xf numFmtId="0" fontId="102" fillId="0" borderId="0" xfId="256" applyFont="1"/>
    <xf numFmtId="0" fontId="102" fillId="0" borderId="0" xfId="256" applyFont="1" applyBorder="1"/>
    <xf numFmtId="0" fontId="102" fillId="0" borderId="0" xfId="256" applyFont="1" applyFill="1" applyBorder="1"/>
    <xf numFmtId="0" fontId="102" fillId="0" borderId="0" xfId="256" applyFont="1" applyFill="1"/>
    <xf numFmtId="0" fontId="102" fillId="0" borderId="0" xfId="256" applyFont="1" applyFill="1" applyBorder="1" applyAlignment="1">
      <alignment vertical="center"/>
    </xf>
    <xf numFmtId="0" fontId="102" fillId="0" borderId="0" xfId="256" applyFont="1" applyFill="1" applyAlignment="1">
      <alignment vertical="center"/>
    </xf>
    <xf numFmtId="0" fontId="104" fillId="0" borderId="0" xfId="256" applyFont="1" applyFill="1" applyBorder="1" applyAlignment="1"/>
    <xf numFmtId="3" fontId="102" fillId="0" borderId="30" xfId="253" applyNumberFormat="1" applyFont="1" applyFill="1" applyBorder="1" applyAlignment="1"/>
    <xf numFmtId="3" fontId="102" fillId="0" borderId="0" xfId="253" applyNumberFormat="1" applyFont="1" applyFill="1" applyBorder="1" applyAlignment="1"/>
    <xf numFmtId="0" fontId="104" fillId="0" borderId="0" xfId="256" applyFont="1" applyFill="1" applyAlignment="1">
      <alignment vertical="center"/>
    </xf>
    <xf numFmtId="0" fontId="104" fillId="0" borderId="0" xfId="256" applyFont="1" applyFill="1" applyBorder="1"/>
    <xf numFmtId="0" fontId="104" fillId="0" borderId="0" xfId="256" applyFont="1" applyFill="1"/>
    <xf numFmtId="0" fontId="104" fillId="0" borderId="0" xfId="256" applyFont="1" applyFill="1" applyBorder="1" applyAlignment="1">
      <alignment horizontal="center"/>
    </xf>
    <xf numFmtId="3" fontId="102" fillId="0" borderId="30" xfId="256" applyNumberFormat="1" applyFont="1" applyFill="1" applyBorder="1" applyAlignment="1">
      <alignment horizontal="center"/>
    </xf>
    <xf numFmtId="3" fontId="104" fillId="0" borderId="30" xfId="256" applyNumberFormat="1" applyFont="1" applyFill="1" applyBorder="1" applyAlignment="1">
      <alignment horizontal="center"/>
    </xf>
    <xf numFmtId="195" fontId="104" fillId="0" borderId="30" xfId="253" applyNumberFormat="1" applyFont="1" applyFill="1" applyBorder="1" applyAlignment="1">
      <alignment horizontal="right" wrapText="1"/>
    </xf>
    <xf numFmtId="3" fontId="102" fillId="0" borderId="0" xfId="256" applyNumberFormat="1" applyFont="1" applyFill="1" applyBorder="1" applyAlignment="1">
      <alignment horizontal="center"/>
    </xf>
    <xf numFmtId="3" fontId="104" fillId="0" borderId="0" xfId="256" applyNumberFormat="1" applyFont="1" applyFill="1" applyBorder="1" applyAlignment="1">
      <alignment horizontal="center"/>
    </xf>
    <xf numFmtId="9" fontId="104" fillId="0" borderId="0" xfId="256" applyNumberFormat="1" applyFont="1" applyFill="1" applyBorder="1" applyAlignment="1">
      <alignment horizontal="center"/>
    </xf>
    <xf numFmtId="3" fontId="104" fillId="0" borderId="0" xfId="256" applyNumberFormat="1" applyFont="1" applyFill="1" applyBorder="1" applyAlignment="1">
      <alignment horizontal="left"/>
    </xf>
    <xf numFmtId="169" fontId="104" fillId="0" borderId="0" xfId="256" applyNumberFormat="1" applyFont="1" applyFill="1" applyBorder="1" applyAlignment="1">
      <alignment horizontal="center"/>
    </xf>
    <xf numFmtId="169" fontId="102" fillId="0" borderId="0" xfId="256" applyNumberFormat="1" applyFont="1" applyFill="1" applyBorder="1"/>
    <xf numFmtId="3" fontId="102" fillId="0" borderId="0" xfId="256" applyNumberFormat="1" applyFont="1" applyFill="1" applyBorder="1"/>
    <xf numFmtId="169" fontId="104" fillId="0" borderId="0" xfId="256" applyNumberFormat="1" applyFont="1" applyFill="1" applyBorder="1"/>
    <xf numFmtId="0" fontId="104" fillId="0" borderId="30" xfId="256" applyFont="1" applyFill="1" applyBorder="1"/>
    <xf numFmtId="0" fontId="104" fillId="0" borderId="30" xfId="256" applyFont="1" applyFill="1" applyBorder="1" applyAlignment="1">
      <alignment horizontal="center"/>
    </xf>
    <xf numFmtId="169" fontId="104" fillId="0" borderId="30" xfId="253" applyNumberFormat="1" applyFont="1" applyFill="1" applyBorder="1"/>
    <xf numFmtId="0" fontId="102" fillId="0" borderId="30" xfId="256" applyFont="1" applyFill="1" applyBorder="1"/>
    <xf numFmtId="169" fontId="104" fillId="0" borderId="30" xfId="254" applyNumberFormat="1" applyFont="1" applyFill="1" applyBorder="1"/>
    <xf numFmtId="169" fontId="104" fillId="0" borderId="0" xfId="254" applyNumberFormat="1" applyFont="1" applyFill="1" applyBorder="1"/>
    <xf numFmtId="169" fontId="102" fillId="0" borderId="0" xfId="254" applyNumberFormat="1" applyFont="1" applyFill="1" applyBorder="1"/>
    <xf numFmtId="169" fontId="102" fillId="0" borderId="30" xfId="254" applyNumberFormat="1" applyFont="1" applyFill="1" applyBorder="1"/>
    <xf numFmtId="0" fontId="104" fillId="0" borderId="30" xfId="256" applyFont="1" applyFill="1" applyBorder="1" applyAlignment="1">
      <alignment wrapText="1"/>
    </xf>
    <xf numFmtId="0" fontId="104" fillId="0" borderId="13" xfId="256" applyFont="1" applyFill="1" applyBorder="1" applyAlignment="1">
      <alignment horizontal="center"/>
    </xf>
    <xf numFmtId="0" fontId="104" fillId="0" borderId="13" xfId="256" applyFont="1" applyFill="1" applyBorder="1"/>
    <xf numFmtId="169" fontId="104" fillId="0" borderId="13" xfId="256" applyNumberFormat="1" applyFont="1" applyFill="1" applyBorder="1"/>
    <xf numFmtId="0" fontId="104" fillId="0" borderId="13" xfId="249" applyFont="1" applyBorder="1" applyAlignment="1">
      <alignment horizontal="justify" vertical="top" wrapText="1"/>
    </xf>
    <xf numFmtId="0" fontId="104" fillId="0" borderId="0" xfId="249" applyFont="1" applyBorder="1" applyAlignment="1">
      <alignment horizontal="justify" vertical="top" wrapText="1"/>
    </xf>
    <xf numFmtId="0" fontId="102" fillId="0" borderId="0" xfId="249" applyFont="1" applyBorder="1" applyAlignment="1">
      <alignment horizontal="justify" vertical="top" wrapText="1"/>
    </xf>
    <xf numFmtId="0" fontId="104" fillId="0" borderId="0" xfId="258" applyFont="1" applyBorder="1" applyAlignment="1">
      <alignment horizontal="justify" vertical="top" wrapText="1"/>
    </xf>
    <xf numFmtId="0" fontId="104" fillId="0" borderId="13" xfId="258" applyFont="1" applyBorder="1" applyAlignment="1">
      <alignment horizontal="justify" vertical="top" wrapText="1"/>
    </xf>
    <xf numFmtId="169" fontId="104" fillId="0" borderId="13" xfId="254" applyNumberFormat="1" applyFont="1" applyFill="1" applyBorder="1"/>
    <xf numFmtId="0" fontId="104" fillId="0" borderId="13" xfId="247" applyFont="1" applyBorder="1" applyAlignment="1">
      <alignment horizontal="justify" vertical="top" wrapText="1"/>
    </xf>
    <xf numFmtId="0" fontId="104" fillId="0" borderId="0" xfId="247" applyFont="1" applyBorder="1" applyAlignment="1">
      <alignment horizontal="justify" vertical="top" wrapText="1"/>
    </xf>
    <xf numFmtId="3" fontId="104" fillId="0" borderId="0" xfId="256" applyNumberFormat="1" applyFont="1" applyFill="1" applyBorder="1"/>
    <xf numFmtId="211" fontId="104" fillId="0" borderId="13" xfId="254" applyNumberFormat="1" applyFont="1" applyFill="1" applyBorder="1"/>
    <xf numFmtId="38" fontId="104" fillId="0" borderId="0" xfId="256" applyNumberFormat="1" applyFont="1" applyFill="1"/>
    <xf numFmtId="169" fontId="102" fillId="0" borderId="0" xfId="256" applyNumberFormat="1" applyFont="1" applyFill="1"/>
    <xf numFmtId="3" fontId="126" fillId="0" borderId="0" xfId="256" applyNumberFormat="1" applyFont="1" applyFill="1" applyAlignment="1">
      <alignment horizontal="right"/>
    </xf>
    <xf numFmtId="3" fontId="102" fillId="0" borderId="0" xfId="256" applyNumberFormat="1" applyFont="1" applyFill="1"/>
    <xf numFmtId="0" fontId="102" fillId="0" borderId="0" xfId="256" applyFont="1" applyAlignment="1">
      <alignment horizontal="right" wrapText="1"/>
    </xf>
    <xf numFmtId="211" fontId="102" fillId="0" borderId="0" xfId="254" applyNumberFormat="1" applyFont="1" applyFill="1" applyBorder="1"/>
    <xf numFmtId="211" fontId="104" fillId="0" borderId="0" xfId="254" applyNumberFormat="1" applyFont="1" applyFill="1" applyBorder="1"/>
    <xf numFmtId="3" fontId="127" fillId="0" borderId="0" xfId="0" applyNumberFormat="1" applyFont="1" applyAlignment="1">
      <alignment horizontal="right" wrapText="1" shrinkToFit="1"/>
    </xf>
    <xf numFmtId="0" fontId="75" fillId="0" borderId="0" xfId="259" applyFont="1" applyBorder="1" applyAlignment="1">
      <alignment horizontal="justify" vertical="top" wrapText="1"/>
    </xf>
    <xf numFmtId="0" fontId="75" fillId="0" borderId="0" xfId="259" applyFont="1" applyAlignment="1">
      <alignment horizontal="justify" vertical="top" wrapText="1"/>
    </xf>
    <xf numFmtId="169" fontId="74" fillId="0" borderId="0" xfId="257" applyNumberFormat="1" applyFont="1" applyFill="1" applyBorder="1"/>
    <xf numFmtId="0" fontId="102" fillId="0" borderId="30" xfId="256" applyFont="1" applyBorder="1" applyAlignment="1">
      <alignment horizontal="center"/>
    </xf>
    <xf numFmtId="0" fontId="104" fillId="0" borderId="0" xfId="256" applyFont="1" applyBorder="1" applyAlignment="1">
      <alignment horizontal="center"/>
    </xf>
    <xf numFmtId="0" fontId="104" fillId="0" borderId="0" xfId="256" applyFont="1" applyBorder="1" applyAlignment="1">
      <alignment horizontal="center" vertical="center" wrapText="1"/>
    </xf>
    <xf numFmtId="169" fontId="102" fillId="0" borderId="0" xfId="256" applyNumberFormat="1" applyFont="1" applyBorder="1" applyAlignment="1">
      <alignment horizontal="left"/>
    </xf>
    <xf numFmtId="0" fontId="104" fillId="0" borderId="0" xfId="256" applyFont="1" applyBorder="1"/>
    <xf numFmtId="0" fontId="102" fillId="0" borderId="13" xfId="256" applyFont="1" applyBorder="1"/>
    <xf numFmtId="0" fontId="104" fillId="0" borderId="13" xfId="256" applyFont="1" applyBorder="1" applyAlignment="1">
      <alignment horizontal="right"/>
    </xf>
    <xf numFmtId="0" fontId="104" fillId="0" borderId="13" xfId="256" applyFont="1" applyBorder="1" applyAlignment="1">
      <alignment horizontal="right" wrapText="1"/>
    </xf>
    <xf numFmtId="0" fontId="104" fillId="0" borderId="9" xfId="256" applyFont="1" applyBorder="1" applyAlignment="1">
      <alignment horizontal="right" wrapText="1"/>
    </xf>
    <xf numFmtId="0" fontId="104" fillId="0" borderId="19" xfId="256" applyFont="1" applyBorder="1" applyAlignment="1">
      <alignment horizontal="right" wrapText="1"/>
    </xf>
    <xf numFmtId="0" fontId="104" fillId="0" borderId="42" xfId="256" applyFont="1" applyBorder="1" applyAlignment="1">
      <alignment horizontal="right" wrapText="1"/>
    </xf>
    <xf numFmtId="0" fontId="104" fillId="0" borderId="43" xfId="256" applyFont="1" applyBorder="1" applyAlignment="1">
      <alignment horizontal="right" wrapText="1"/>
    </xf>
    <xf numFmtId="15" fontId="102" fillId="0" borderId="0" xfId="256" quotePrefix="1" applyNumberFormat="1" applyFont="1" applyBorder="1"/>
    <xf numFmtId="15" fontId="102" fillId="0" borderId="0" xfId="256" quotePrefix="1" applyNumberFormat="1" applyFont="1" applyFill="1" applyBorder="1"/>
    <xf numFmtId="169" fontId="102" fillId="0" borderId="0" xfId="256" applyNumberFormat="1" applyFont="1" applyBorder="1"/>
    <xf numFmtId="4" fontId="102" fillId="0" borderId="0" xfId="256" applyNumberFormat="1" applyFont="1"/>
    <xf numFmtId="3" fontId="102" fillId="0" borderId="0" xfId="256" applyNumberFormat="1" applyFont="1"/>
    <xf numFmtId="169" fontId="102" fillId="0" borderId="0" xfId="256" applyNumberFormat="1" applyFont="1"/>
    <xf numFmtId="169" fontId="104" fillId="0" borderId="0" xfId="256" applyNumberFormat="1" applyFont="1" applyBorder="1"/>
    <xf numFmtId="0" fontId="104" fillId="0" borderId="0" xfId="256" applyFont="1"/>
    <xf numFmtId="0" fontId="104" fillId="0" borderId="0" xfId="256" applyFont="1" applyBorder="1" applyAlignment="1">
      <alignment vertical="center"/>
    </xf>
    <xf numFmtId="4" fontId="104" fillId="0" borderId="0" xfId="256" applyNumberFormat="1" applyFont="1" applyFill="1" applyBorder="1" applyAlignment="1">
      <alignment vertical="center"/>
    </xf>
    <xf numFmtId="169" fontId="104" fillId="0" borderId="0" xfId="253" applyNumberFormat="1" applyFont="1" applyFill="1" applyBorder="1" applyAlignment="1">
      <alignment horizontal="center" vertical="center"/>
    </xf>
    <xf numFmtId="169" fontId="104" fillId="0" borderId="0" xfId="253" applyNumberFormat="1" applyFont="1" applyFill="1" applyBorder="1" applyAlignment="1">
      <alignment vertical="center"/>
    </xf>
    <xf numFmtId="0" fontId="102" fillId="0" borderId="0" xfId="256" applyFont="1" applyBorder="1" applyAlignment="1">
      <alignment vertical="center"/>
    </xf>
    <xf numFmtId="4" fontId="102" fillId="0" borderId="0" xfId="256" applyNumberFormat="1" applyFont="1" applyFill="1" applyBorder="1" applyAlignment="1">
      <alignment vertical="center"/>
    </xf>
    <xf numFmtId="169" fontId="102" fillId="0" borderId="0" xfId="253" applyNumberFormat="1" applyFont="1" applyFill="1" applyBorder="1" applyAlignment="1">
      <alignment horizontal="center" vertical="center"/>
    </xf>
    <xf numFmtId="169" fontId="102" fillId="0" borderId="0" xfId="253" applyNumberFormat="1" applyFont="1" applyFill="1" applyBorder="1" applyAlignment="1">
      <alignment vertical="center"/>
    </xf>
    <xf numFmtId="0" fontId="102" fillId="0" borderId="13" xfId="256" applyFont="1" applyBorder="1" applyAlignment="1">
      <alignment vertical="center"/>
    </xf>
    <xf numFmtId="4" fontId="102" fillId="0" borderId="13" xfId="256" applyNumberFormat="1" applyFont="1" applyFill="1" applyBorder="1" applyAlignment="1">
      <alignment vertical="center"/>
    </xf>
    <xf numFmtId="169" fontId="102" fillId="0" borderId="13" xfId="253" applyNumberFormat="1" applyFont="1" applyFill="1" applyBorder="1" applyAlignment="1">
      <alignment horizontal="center" vertical="center"/>
    </xf>
    <xf numFmtId="169" fontId="102" fillId="0" borderId="13" xfId="253" applyNumberFormat="1" applyFont="1" applyFill="1" applyBorder="1" applyAlignment="1">
      <alignment vertical="center"/>
    </xf>
    <xf numFmtId="3" fontId="102" fillId="0" borderId="0" xfId="31" applyNumberFormat="1" applyFont="1" applyBorder="1" applyAlignment="1">
      <alignment horizontal="center" vertical="center"/>
    </xf>
    <xf numFmtId="3" fontId="102" fillId="0" borderId="0" xfId="31" applyNumberFormat="1" applyFont="1" applyBorder="1" applyAlignment="1">
      <alignment vertical="center"/>
    </xf>
    <xf numFmtId="3" fontId="102" fillId="0" borderId="0" xfId="256" applyNumberFormat="1" applyFont="1" applyBorder="1" applyAlignment="1">
      <alignment vertical="center"/>
    </xf>
    <xf numFmtId="15" fontId="104" fillId="0" borderId="13" xfId="256" quotePrefix="1" applyNumberFormat="1" applyFont="1" applyBorder="1" applyAlignment="1">
      <alignment vertical="center"/>
    </xf>
    <xf numFmtId="4" fontId="104" fillId="0" borderId="13" xfId="256" applyNumberFormat="1" applyFont="1" applyFill="1" applyBorder="1" applyAlignment="1">
      <alignment horizontal="center" vertical="center"/>
    </xf>
    <xf numFmtId="169" fontId="104" fillId="0" borderId="13" xfId="253" applyNumberFormat="1" applyFont="1" applyFill="1" applyBorder="1" applyAlignment="1">
      <alignment horizontal="center" vertical="center"/>
    </xf>
    <xf numFmtId="169" fontId="104" fillId="0" borderId="13" xfId="253" applyNumberFormat="1" applyFont="1" applyFill="1" applyBorder="1" applyAlignment="1">
      <alignment vertical="center"/>
    </xf>
    <xf numFmtId="3" fontId="104" fillId="0" borderId="0" xfId="253" applyNumberFormat="1" applyFont="1" applyFill="1" applyBorder="1" applyAlignment="1">
      <alignment horizontal="center" vertical="center"/>
    </xf>
    <xf numFmtId="3" fontId="104" fillId="0" borderId="0" xfId="253" applyNumberFormat="1" applyFont="1" applyFill="1" applyBorder="1" applyAlignment="1">
      <alignment vertical="center"/>
    </xf>
    <xf numFmtId="15" fontId="102" fillId="0" borderId="0" xfId="256" quotePrefix="1" applyNumberFormat="1" applyFont="1" applyBorder="1" applyAlignment="1">
      <alignment vertical="center"/>
    </xf>
    <xf numFmtId="15" fontId="102" fillId="0" borderId="0" xfId="256" quotePrefix="1" applyNumberFormat="1" applyFont="1" applyFill="1" applyBorder="1" applyAlignment="1">
      <alignment vertical="center"/>
    </xf>
    <xf numFmtId="0" fontId="102" fillId="0" borderId="0" xfId="256" applyFont="1" applyBorder="1" applyAlignment="1">
      <alignment horizontal="center" vertical="center"/>
    </xf>
    <xf numFmtId="15" fontId="104" fillId="0" borderId="0" xfId="256" applyNumberFormat="1" applyFont="1" applyBorder="1" applyAlignment="1">
      <alignment vertical="center"/>
    </xf>
    <xf numFmtId="3" fontId="104" fillId="0" borderId="0" xfId="256" quotePrefix="1" applyNumberFormat="1" applyFont="1" applyFill="1" applyBorder="1" applyAlignment="1">
      <alignment vertical="center"/>
    </xf>
    <xf numFmtId="3" fontId="102" fillId="0" borderId="0" xfId="256" applyNumberFormat="1" applyFont="1" applyFill="1" applyBorder="1" applyAlignment="1">
      <alignment horizontal="center" vertical="center"/>
    </xf>
    <xf numFmtId="3" fontId="102" fillId="0" borderId="0" xfId="256" applyNumberFormat="1" applyFont="1" applyFill="1" applyBorder="1" applyAlignment="1">
      <alignment vertical="center"/>
    </xf>
    <xf numFmtId="0" fontId="102" fillId="0" borderId="30" xfId="256" applyFont="1" applyBorder="1" applyAlignment="1">
      <alignment vertical="center"/>
    </xf>
    <xf numFmtId="3" fontId="102" fillId="0" borderId="30" xfId="256" applyNumberFormat="1" applyFont="1" applyFill="1" applyBorder="1" applyAlignment="1">
      <alignment vertical="center"/>
    </xf>
    <xf numFmtId="169" fontId="102" fillId="0" borderId="30" xfId="253" applyNumberFormat="1" applyFont="1" applyFill="1" applyBorder="1" applyAlignment="1">
      <alignment horizontal="center" vertical="center"/>
    </xf>
    <xf numFmtId="169" fontId="102" fillId="0" borderId="30" xfId="253" applyNumberFormat="1" applyFont="1" applyFill="1" applyBorder="1" applyAlignment="1">
      <alignment vertical="center"/>
    </xf>
    <xf numFmtId="169" fontId="104" fillId="0" borderId="30" xfId="253" applyNumberFormat="1" applyFont="1" applyFill="1" applyBorder="1" applyAlignment="1">
      <alignment vertical="center"/>
    </xf>
    <xf numFmtId="0" fontId="102" fillId="0" borderId="0" xfId="256" applyFont="1" applyAlignment="1">
      <alignment vertical="center"/>
    </xf>
    <xf numFmtId="4" fontId="102" fillId="0" borderId="0" xfId="256" applyNumberFormat="1" applyFont="1" applyAlignment="1">
      <alignment vertical="center"/>
    </xf>
    <xf numFmtId="3" fontId="102" fillId="0" borderId="0" xfId="256" applyNumberFormat="1" applyFont="1" applyAlignment="1">
      <alignment vertical="center"/>
    </xf>
    <xf numFmtId="0" fontId="102" fillId="0" borderId="0" xfId="256" applyFont="1" applyBorder="1" applyAlignment="1">
      <alignment horizontal="right"/>
    </xf>
    <xf numFmtId="3" fontId="118" fillId="0" borderId="0" xfId="0" applyNumberFormat="1" applyFont="1" applyAlignment="1">
      <alignment horizontal="right"/>
    </xf>
    <xf numFmtId="0" fontId="128" fillId="0" borderId="16" xfId="0" applyFont="1" applyFill="1" applyBorder="1" applyAlignment="1">
      <alignment horizontal="center"/>
    </xf>
    <xf numFmtId="3" fontId="104" fillId="0" borderId="0" xfId="253" applyNumberFormat="1" applyFont="1" applyFill="1" applyBorder="1" applyAlignment="1">
      <alignment horizontal="left"/>
    </xf>
    <xf numFmtId="3" fontId="102" fillId="0" borderId="0" xfId="253" applyNumberFormat="1" applyFont="1" applyFill="1" applyBorder="1" applyAlignment="1">
      <alignment horizontal="left"/>
    </xf>
    <xf numFmtId="0" fontId="129" fillId="0" borderId="0" xfId="253" applyFont="1" applyFill="1"/>
    <xf numFmtId="3" fontId="104" fillId="0" borderId="0" xfId="0" applyNumberFormat="1" applyFont="1" applyBorder="1" applyAlignment="1">
      <alignment horizontal="right" wrapText="1"/>
    </xf>
    <xf numFmtId="0" fontId="102" fillId="0" borderId="0" xfId="0" applyFont="1" applyBorder="1" applyAlignment="1">
      <alignment horizontal="right" wrapText="1"/>
    </xf>
    <xf numFmtId="3" fontId="102" fillId="0" borderId="0" xfId="0" applyNumberFormat="1" applyFont="1" applyBorder="1" applyAlignment="1">
      <alignment horizontal="right" wrapText="1"/>
    </xf>
    <xf numFmtId="3" fontId="117" fillId="0" borderId="0" xfId="0" applyNumberFormat="1" applyFont="1" applyAlignment="1">
      <alignment horizontal="right" wrapText="1"/>
    </xf>
    <xf numFmtId="0" fontId="130" fillId="0" borderId="0" xfId="0" applyFont="1" applyAlignment="1">
      <alignment horizontal="left" wrapText="1" shrinkToFit="1"/>
    </xf>
    <xf numFmtId="49" fontId="131" fillId="0" borderId="0" xfId="0" applyNumberFormat="1" applyFont="1" applyAlignment="1">
      <alignment horizontal="left" wrapText="1" shrinkToFit="1"/>
    </xf>
    <xf numFmtId="49" fontId="131" fillId="0" borderId="0" xfId="0" applyNumberFormat="1" applyFont="1" applyAlignment="1">
      <alignment horizontal="right" wrapText="1" shrinkToFit="1"/>
    </xf>
    <xf numFmtId="3" fontId="131" fillId="0" borderId="0" xfId="0" applyNumberFormat="1" applyFont="1" applyAlignment="1">
      <alignment horizontal="right" wrapText="1" shrinkToFit="1"/>
    </xf>
    <xf numFmtId="3" fontId="131" fillId="27" borderId="0" xfId="0" applyNumberFormat="1" applyFont="1" applyFill="1" applyAlignment="1">
      <alignment horizontal="right" wrapText="1" shrinkToFit="1"/>
    </xf>
    <xf numFmtId="3" fontId="102" fillId="0" borderId="30" xfId="253" applyNumberFormat="1" applyFont="1" applyFill="1" applyBorder="1" applyAlignment="1">
      <alignment horizontal="left"/>
    </xf>
    <xf numFmtId="3" fontId="104" fillId="0" borderId="0" xfId="253" applyNumberFormat="1" applyFont="1" applyBorder="1" applyAlignment="1">
      <alignment horizontal="left"/>
    </xf>
    <xf numFmtId="3" fontId="75" fillId="0" borderId="0" xfId="253" applyNumberFormat="1" applyFont="1" applyBorder="1" applyAlignment="1">
      <alignment horizontal="left"/>
    </xf>
    <xf numFmtId="3" fontId="104" fillId="0" borderId="0" xfId="256" applyNumberFormat="1" applyFont="1" applyAlignment="1">
      <alignment horizontal="left"/>
    </xf>
    <xf numFmtId="0" fontId="104" fillId="0" borderId="0" xfId="256" applyFont="1" applyAlignment="1">
      <alignment horizontal="left"/>
    </xf>
    <xf numFmtId="3" fontId="28" fillId="0" borderId="0" xfId="0" applyNumberFormat="1" applyFont="1" applyBorder="1" applyAlignment="1">
      <alignment horizontal="right"/>
    </xf>
    <xf numFmtId="0" fontId="132" fillId="0" borderId="0" xfId="0" applyFont="1" applyBorder="1" applyAlignment="1">
      <alignment horizontal="right"/>
    </xf>
    <xf numFmtId="0" fontId="102" fillId="0" borderId="0" xfId="253" applyFont="1" applyFill="1" applyBorder="1" applyAlignment="1">
      <alignment vertical="center"/>
    </xf>
    <xf numFmtId="3" fontId="102" fillId="0" borderId="0" xfId="253" applyNumberFormat="1" applyFont="1" applyFill="1" applyBorder="1" applyAlignment="1">
      <alignment vertical="center"/>
    </xf>
    <xf numFmtId="3" fontId="102" fillId="0" borderId="0" xfId="253" applyNumberFormat="1" applyFont="1" applyFill="1" applyBorder="1" applyAlignment="1">
      <alignment horizontal="left"/>
    </xf>
    <xf numFmtId="169" fontId="104" fillId="0" borderId="30" xfId="256" applyNumberFormat="1" applyFont="1" applyFill="1" applyBorder="1"/>
    <xf numFmtId="3" fontId="75" fillId="0" borderId="30" xfId="256" applyNumberFormat="1" applyFont="1" applyFill="1" applyBorder="1"/>
    <xf numFmtId="3" fontId="102" fillId="0" borderId="0" xfId="253" applyNumberFormat="1" applyFont="1" applyFill="1" applyBorder="1" applyAlignment="1">
      <alignment horizontal="left"/>
    </xf>
    <xf numFmtId="210" fontId="75" fillId="0" borderId="30" xfId="253" applyNumberFormat="1" applyFont="1" applyFill="1" applyBorder="1"/>
    <xf numFmtId="3" fontId="104" fillId="0" borderId="0" xfId="253" applyNumberFormat="1" applyFont="1" applyFill="1" applyBorder="1" applyAlignment="1">
      <alignment horizontal="left"/>
    </xf>
    <xf numFmtId="3" fontId="102" fillId="0" borderId="0" xfId="253" applyNumberFormat="1" applyFont="1" applyFill="1" applyBorder="1" applyAlignment="1">
      <alignment horizontal="left"/>
    </xf>
    <xf numFmtId="0" fontId="104" fillId="0" borderId="6" xfId="253" applyFont="1" applyFill="1" applyBorder="1"/>
    <xf numFmtId="0" fontId="102" fillId="0" borderId="6" xfId="253" applyFont="1" applyFill="1" applyBorder="1"/>
    <xf numFmtId="3" fontId="102" fillId="0" borderId="6" xfId="253" applyNumberFormat="1" applyFont="1" applyFill="1" applyBorder="1"/>
    <xf numFmtId="3" fontId="102" fillId="0" borderId="6" xfId="253" applyNumberFormat="1" applyFont="1" applyFill="1" applyBorder="1" applyAlignment="1">
      <alignment horizontal="center"/>
    </xf>
    <xf numFmtId="169" fontId="104" fillId="0" borderId="6" xfId="253" applyNumberFormat="1" applyFont="1" applyFill="1" applyBorder="1"/>
    <xf numFmtId="3" fontId="104" fillId="0" borderId="37" xfId="253" applyNumberFormat="1" applyFont="1" applyFill="1" applyBorder="1" applyAlignment="1">
      <alignment horizontal="left"/>
    </xf>
    <xf numFmtId="3" fontId="102" fillId="0" borderId="37" xfId="253" applyNumberFormat="1" applyFont="1" applyFill="1" applyBorder="1" applyAlignment="1">
      <alignment horizontal="center"/>
    </xf>
    <xf numFmtId="3" fontId="104" fillId="0" borderId="37" xfId="253" applyNumberFormat="1" applyFont="1" applyFill="1" applyBorder="1"/>
    <xf numFmtId="3" fontId="104" fillId="0" borderId="0" xfId="253" applyNumberFormat="1" applyFont="1" applyFill="1" applyBorder="1" applyAlignment="1">
      <alignment horizontal="left"/>
    </xf>
    <xf numFmtId="3" fontId="102" fillId="0" borderId="30" xfId="253" applyNumberFormat="1" applyFont="1" applyFill="1" applyBorder="1" applyAlignment="1">
      <alignment horizontal="left"/>
    </xf>
    <xf numFmtId="3" fontId="102" fillId="0" borderId="0" xfId="253" applyNumberFormat="1" applyFont="1" applyFill="1" applyBorder="1" applyAlignment="1">
      <alignment horizontal="left"/>
    </xf>
    <xf numFmtId="3" fontId="102" fillId="0" borderId="30" xfId="253" applyNumberFormat="1" applyFont="1" applyFill="1" applyBorder="1" applyAlignment="1">
      <alignment horizontal="center"/>
    </xf>
    <xf numFmtId="3" fontId="104" fillId="0" borderId="0" xfId="253" applyNumberFormat="1" applyFont="1" applyFill="1" applyBorder="1" applyAlignment="1">
      <alignment horizontal="center"/>
    </xf>
    <xf numFmtId="3" fontId="104" fillId="0" borderId="0" xfId="253" applyNumberFormat="1" applyFont="1" applyBorder="1" applyAlignment="1">
      <alignment horizontal="left"/>
    </xf>
    <xf numFmtId="3" fontId="104" fillId="0" borderId="30" xfId="253" applyNumberFormat="1" applyFont="1" applyFill="1" applyBorder="1"/>
    <xf numFmtId="3" fontId="104" fillId="0" borderId="0" xfId="253" quotePrefix="1" applyNumberFormat="1" applyFont="1" applyFill="1" applyBorder="1" applyAlignment="1"/>
    <xf numFmtId="3" fontId="104" fillId="0" borderId="10" xfId="253" applyNumberFormat="1" applyFont="1" applyFill="1" applyBorder="1" applyAlignment="1">
      <alignment horizontal="left"/>
    </xf>
    <xf numFmtId="0" fontId="102" fillId="0" borderId="10" xfId="256" applyFont="1" applyFill="1" applyBorder="1" applyAlignment="1">
      <alignment horizontal="center"/>
    </xf>
    <xf numFmtId="3" fontId="104" fillId="0" borderId="10" xfId="253" applyNumberFormat="1" applyFont="1" applyFill="1" applyBorder="1"/>
    <xf numFmtId="3" fontId="102" fillId="0" borderId="30" xfId="253" quotePrefix="1" applyNumberFormat="1" applyFont="1" applyFill="1" applyBorder="1" applyAlignment="1">
      <alignment horizontal="left"/>
    </xf>
    <xf numFmtId="3" fontId="104" fillId="0" borderId="30" xfId="253" applyNumberFormat="1" applyFont="1" applyFill="1" applyBorder="1" applyAlignment="1">
      <alignment horizontal="left"/>
    </xf>
    <xf numFmtId="3" fontId="102" fillId="0" borderId="30" xfId="31" applyNumberFormat="1" applyFont="1" applyFill="1" applyBorder="1"/>
    <xf numFmtId="0" fontId="0" fillId="0" borderId="0" xfId="0" applyBorder="1"/>
    <xf numFmtId="4" fontId="104" fillId="0" borderId="0" xfId="253" applyNumberFormat="1" applyFont="1" applyFill="1" applyBorder="1" applyAlignment="1">
      <alignment horizontal="left"/>
    </xf>
    <xf numFmtId="3" fontId="102" fillId="0" borderId="10" xfId="253" applyNumberFormat="1" applyFont="1" applyFill="1" applyBorder="1" applyAlignment="1">
      <alignment horizontal="center"/>
    </xf>
    <xf numFmtId="169" fontId="104" fillId="0" borderId="10" xfId="253" applyNumberFormat="1" applyFont="1" applyFill="1" applyBorder="1"/>
    <xf numFmtId="3" fontId="102" fillId="0" borderId="10" xfId="253" applyNumberFormat="1" applyFont="1" applyFill="1" applyBorder="1" applyAlignment="1">
      <alignment horizontal="left"/>
    </xf>
    <xf numFmtId="0" fontId="104" fillId="0" borderId="30" xfId="253" applyFont="1" applyFill="1" applyBorder="1"/>
    <xf numFmtId="0" fontId="102" fillId="0" borderId="30" xfId="253" applyFont="1" applyFill="1" applyBorder="1"/>
    <xf numFmtId="3" fontId="102" fillId="0" borderId="30" xfId="253" applyNumberFormat="1" applyFont="1" applyFill="1" applyBorder="1"/>
    <xf numFmtId="0" fontId="102" fillId="0" borderId="30" xfId="253" applyFont="1" applyFill="1" applyBorder="1" applyAlignment="1">
      <alignment horizontal="center"/>
    </xf>
    <xf numFmtId="169" fontId="104" fillId="0" borderId="0" xfId="253" applyNumberFormat="1" applyFont="1" applyFill="1" applyBorder="1" applyAlignment="1">
      <alignment horizontal="right" indent="1"/>
    </xf>
    <xf numFmtId="169" fontId="102" fillId="0" borderId="0" xfId="253" applyNumberFormat="1" applyFont="1" applyFill="1" applyBorder="1" applyAlignment="1">
      <alignment horizontal="right" indent="1"/>
    </xf>
    <xf numFmtId="3" fontId="104" fillId="0" borderId="0" xfId="253" applyNumberFormat="1" applyFont="1" applyBorder="1" applyAlignment="1">
      <alignment horizontal="left"/>
    </xf>
    <xf numFmtId="3" fontId="104" fillId="0" borderId="0" xfId="253" applyNumberFormat="1" applyFont="1" applyFill="1" applyBorder="1" applyAlignment="1">
      <alignment horizontal="left"/>
    </xf>
    <xf numFmtId="218" fontId="102" fillId="0" borderId="0" xfId="0" applyNumberFormat="1" applyFont="1" applyAlignment="1">
      <alignment horizontal="center"/>
    </xf>
    <xf numFmtId="14" fontId="103" fillId="0" borderId="0" xfId="0" applyNumberFormat="1" applyFont="1" applyFill="1" applyAlignment="1">
      <alignment horizontal="center"/>
    </xf>
    <xf numFmtId="3" fontId="102" fillId="0" borderId="0" xfId="253" applyNumberFormat="1" applyFont="1" applyFill="1" applyBorder="1" applyAlignment="1">
      <alignment horizontal="left"/>
    </xf>
    <xf numFmtId="3" fontId="104" fillId="0" borderId="0" xfId="253" applyNumberFormat="1" applyFont="1" applyFill="1" applyBorder="1" applyAlignment="1">
      <alignment horizontal="left"/>
    </xf>
    <xf numFmtId="0" fontId="123" fillId="7" borderId="4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/>
    </xf>
    <xf numFmtId="14" fontId="0" fillId="0" borderId="0" xfId="0" applyNumberFormat="1"/>
    <xf numFmtId="3" fontId="102" fillId="0" borderId="0" xfId="0" applyNumberFormat="1" applyFont="1" applyAlignment="1">
      <alignment horizontal="right"/>
    </xf>
    <xf numFmtId="0" fontId="118" fillId="0" borderId="0" xfId="0" applyFont="1" applyAlignment="1">
      <alignment horizontal="justify"/>
    </xf>
    <xf numFmtId="0" fontId="118" fillId="0" borderId="0" xfId="0" applyFont="1" applyAlignment="1">
      <alignment horizontal="right" wrapText="1"/>
    </xf>
    <xf numFmtId="0" fontId="118" fillId="0" borderId="13" xfId="0" applyFont="1" applyBorder="1" applyAlignment="1">
      <alignment horizontal="right" wrapText="1"/>
    </xf>
    <xf numFmtId="169" fontId="0" fillId="0" borderId="0" xfId="0" applyNumberFormat="1"/>
    <xf numFmtId="0" fontId="117" fillId="0" borderId="0" xfId="0" applyFont="1" applyAlignment="1">
      <alignment horizontal="right"/>
    </xf>
    <xf numFmtId="3" fontId="117" fillId="0" borderId="0" xfId="0" applyNumberFormat="1" applyFont="1" applyAlignment="1">
      <alignment horizontal="right"/>
    </xf>
    <xf numFmtId="3" fontId="102" fillId="0" borderId="0" xfId="0" applyNumberFormat="1" applyFont="1" applyBorder="1"/>
    <xf numFmtId="3" fontId="132" fillId="0" borderId="0" xfId="0" applyNumberFormat="1" applyFont="1" applyBorder="1" applyAlignment="1">
      <alignment horizontal="right"/>
    </xf>
    <xf numFmtId="0" fontId="128" fillId="0" borderId="17" xfId="0" applyFont="1" applyFill="1" applyBorder="1" applyAlignment="1">
      <alignment horizontal="center"/>
    </xf>
    <xf numFmtId="0" fontId="128" fillId="0" borderId="16" xfId="0" applyFont="1" applyFill="1" applyBorder="1" applyAlignment="1">
      <alignment horizontal="center" vertical="center"/>
    </xf>
    <xf numFmtId="0" fontId="126" fillId="0" borderId="0" xfId="0" applyFont="1" applyAlignment="1">
      <alignment horizontal="center"/>
    </xf>
    <xf numFmtId="169" fontId="129" fillId="0" borderId="0" xfId="253" applyNumberFormat="1" applyFont="1" applyFill="1"/>
    <xf numFmtId="3" fontId="118" fillId="0" borderId="0" xfId="0" applyNumberFormat="1" applyFont="1" applyAlignment="1">
      <alignment horizontal="right" vertical="center" wrapText="1"/>
    </xf>
    <xf numFmtId="0" fontId="118" fillId="0" borderId="0" xfId="0" applyFont="1" applyAlignment="1">
      <alignment horizontal="right" vertical="center" wrapText="1"/>
    </xf>
    <xf numFmtId="0" fontId="102" fillId="0" borderId="0" xfId="0" applyFont="1" applyAlignment="1">
      <alignment horizontal="justify" vertical="center"/>
    </xf>
    <xf numFmtId="0" fontId="35" fillId="0" borderId="0" xfId="0" applyFont="1" applyAlignment="1">
      <alignment vertical="center" wrapText="1"/>
    </xf>
    <xf numFmtId="0" fontId="117" fillId="0" borderId="0" xfId="0" applyFont="1" applyAlignment="1">
      <alignment horizontal="right" vertical="center" wrapText="1"/>
    </xf>
    <xf numFmtId="15" fontId="117" fillId="0" borderId="13" xfId="0" applyNumberFormat="1" applyFont="1" applyBorder="1" applyAlignment="1">
      <alignment horizontal="right" vertical="center" wrapText="1"/>
    </xf>
    <xf numFmtId="0" fontId="118" fillId="0" borderId="0" xfId="0" applyFont="1" applyAlignment="1">
      <alignment horizontal="justify" vertical="center"/>
    </xf>
    <xf numFmtId="0" fontId="118" fillId="0" borderId="13" xfId="0" applyFont="1" applyBorder="1" applyAlignment="1">
      <alignment horizontal="left" vertical="center"/>
    </xf>
    <xf numFmtId="0" fontId="118" fillId="0" borderId="13" xfId="0" applyFont="1" applyBorder="1" applyAlignment="1">
      <alignment horizontal="right" vertical="center" wrapText="1"/>
    </xf>
    <xf numFmtId="0" fontId="118" fillId="0" borderId="13" xfId="0" applyFont="1" applyBorder="1" applyAlignment="1">
      <alignment horizontal="right" vertical="center"/>
    </xf>
    <xf numFmtId="0" fontId="117" fillId="0" borderId="37" xfId="0" applyFont="1" applyBorder="1" applyAlignment="1">
      <alignment horizontal="left" vertical="center" wrapText="1"/>
    </xf>
    <xf numFmtId="3" fontId="117" fillId="0" borderId="37" xfId="0" applyNumberFormat="1" applyFont="1" applyBorder="1" applyAlignment="1">
      <alignment horizontal="right" vertical="center" wrapText="1"/>
    </xf>
    <xf numFmtId="0" fontId="123" fillId="0" borderId="0" xfId="0" applyFont="1" applyFill="1" applyBorder="1" applyAlignment="1" applyProtection="1">
      <alignment horizontal="left" wrapText="1"/>
    </xf>
    <xf numFmtId="0" fontId="133" fillId="0" borderId="0" xfId="0" applyFont="1" applyFill="1" applyBorder="1" applyAlignment="1" applyProtection="1">
      <alignment horizontal="left" wrapText="1"/>
    </xf>
    <xf numFmtId="0" fontId="102" fillId="0" borderId="0" xfId="0" applyFont="1" applyFill="1" applyBorder="1" applyAlignment="1" applyProtection="1">
      <alignment horizontal="left" wrapText="1"/>
    </xf>
    <xf numFmtId="0" fontId="123" fillId="0" borderId="0" xfId="0" applyFont="1" applyBorder="1" applyAlignment="1" applyProtection="1">
      <alignment horizontal="left" wrapText="1"/>
    </xf>
    <xf numFmtId="0" fontId="133" fillId="0" borderId="0" xfId="0" applyFont="1" applyBorder="1" applyAlignment="1" applyProtection="1">
      <alignment horizontal="left" wrapText="1"/>
    </xf>
    <xf numFmtId="4" fontId="102" fillId="28" borderId="0" xfId="0" applyNumberFormat="1" applyFont="1" applyFill="1" applyBorder="1" applyAlignment="1" applyProtection="1">
      <alignment horizontal="right" wrapText="1"/>
    </xf>
    <xf numFmtId="4" fontId="102" fillId="0" borderId="0" xfId="0" applyNumberFormat="1" applyFont="1" applyBorder="1" applyAlignment="1" applyProtection="1">
      <alignment horizontal="right" wrapText="1"/>
    </xf>
    <xf numFmtId="4" fontId="102" fillId="29" borderId="0" xfId="0" applyNumberFormat="1" applyFont="1" applyFill="1" applyBorder="1" applyAlignment="1" applyProtection="1">
      <alignment horizontal="right" wrapText="1"/>
    </xf>
    <xf numFmtId="9" fontId="0" fillId="0" borderId="0" xfId="333" applyFont="1"/>
    <xf numFmtId="14" fontId="102" fillId="0" borderId="0" xfId="0" applyNumberFormat="1" applyFont="1" applyBorder="1" applyAlignment="1" applyProtection="1">
      <alignment horizontal="left" wrapText="1"/>
    </xf>
    <xf numFmtId="0" fontId="102" fillId="0" borderId="0" xfId="0" applyFont="1" applyBorder="1" applyAlignment="1" applyProtection="1">
      <alignment horizontal="center" wrapText="1"/>
    </xf>
    <xf numFmtId="0" fontId="102" fillId="0" borderId="0" xfId="0" applyFont="1" applyBorder="1" applyAlignment="1" applyProtection="1">
      <alignment horizontal="left" wrapText="1"/>
    </xf>
    <xf numFmtId="14" fontId="102" fillId="30" borderId="0" xfId="0" applyNumberFormat="1" applyFont="1" applyFill="1" applyBorder="1" applyAlignment="1" applyProtection="1">
      <alignment horizontal="left" wrapText="1"/>
    </xf>
    <xf numFmtId="0" fontId="102" fillId="30" borderId="0" xfId="0" applyFont="1" applyFill="1" applyBorder="1" applyAlignment="1" applyProtection="1">
      <alignment horizontal="center" wrapText="1"/>
    </xf>
    <xf numFmtId="0" fontId="102" fillId="30" borderId="0" xfId="0" applyFont="1" applyFill="1" applyBorder="1" applyAlignment="1" applyProtection="1">
      <alignment horizontal="left" wrapText="1"/>
    </xf>
    <xf numFmtId="4" fontId="102" fillId="30" borderId="0" xfId="0" applyNumberFormat="1" applyFont="1" applyFill="1" applyBorder="1" applyAlignment="1" applyProtection="1">
      <alignment horizontal="right" wrapText="1"/>
    </xf>
    <xf numFmtId="0" fontId="102" fillId="0" borderId="13" xfId="0" applyFont="1" applyFill="1" applyBorder="1"/>
    <xf numFmtId="0" fontId="104" fillId="0" borderId="0" xfId="256" applyFont="1" applyAlignment="1">
      <alignment horizontal="left"/>
    </xf>
    <xf numFmtId="0" fontId="104" fillId="0" borderId="47" xfId="256" applyFont="1" applyBorder="1" applyAlignment="1">
      <alignment horizontal="right" wrapText="1"/>
    </xf>
    <xf numFmtId="0" fontId="104" fillId="0" borderId="48" xfId="256" applyFont="1" applyBorder="1" applyAlignment="1">
      <alignment horizontal="right" wrapText="1"/>
    </xf>
    <xf numFmtId="3" fontId="127" fillId="0" borderId="0" xfId="0" applyNumberFormat="1" applyFont="1" applyFill="1" applyAlignment="1">
      <alignment horizontal="right" wrapText="1" shrinkToFit="1"/>
    </xf>
    <xf numFmtId="0" fontId="2" fillId="25" borderId="0" xfId="0" applyFont="1" applyFill="1" applyAlignment="1">
      <alignment horizontal="center"/>
    </xf>
    <xf numFmtId="2" fontId="9" fillId="0" borderId="18" xfId="0" quotePrefix="1" applyNumberFormat="1" applyFont="1" applyFill="1" applyBorder="1" applyAlignment="1">
      <alignment horizontal="center" vertical="center"/>
    </xf>
    <xf numFmtId="2" fontId="9" fillId="0" borderId="19" xfId="0" applyNumberFormat="1" applyFont="1" applyFill="1" applyBorder="1" applyAlignment="1">
      <alignment horizontal="center" vertical="center"/>
    </xf>
    <xf numFmtId="2" fontId="9" fillId="0" borderId="18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3" fillId="0" borderId="18" xfId="0" applyFont="1" applyBorder="1" applyAlignment="1">
      <alignment horizontal="center"/>
    </xf>
    <xf numFmtId="0" fontId="103" fillId="0" borderId="9" xfId="0" applyFont="1" applyBorder="1" applyAlignment="1">
      <alignment horizontal="center"/>
    </xf>
    <xf numFmtId="0" fontId="103" fillId="0" borderId="19" xfId="0" applyFont="1" applyBorder="1" applyAlignment="1">
      <alignment horizontal="center"/>
    </xf>
    <xf numFmtId="0" fontId="101" fillId="0" borderId="18" xfId="0" applyFont="1" applyBorder="1" applyAlignment="1">
      <alignment horizontal="center"/>
    </xf>
    <xf numFmtId="0" fontId="101" fillId="0" borderId="9" xfId="0" applyFont="1" applyBorder="1" applyAlignment="1">
      <alignment horizontal="center"/>
    </xf>
    <xf numFmtId="0" fontId="101" fillId="0" borderId="19" xfId="0" applyFont="1" applyBorder="1" applyAlignment="1">
      <alignment horizontal="center"/>
    </xf>
    <xf numFmtId="3" fontId="102" fillId="0" borderId="0" xfId="253" applyNumberFormat="1" applyFont="1" applyFill="1" applyBorder="1" applyAlignment="1">
      <alignment horizontal="left"/>
    </xf>
    <xf numFmtId="3" fontId="104" fillId="0" borderId="30" xfId="253" applyNumberFormat="1" applyFont="1" applyFill="1" applyBorder="1" applyAlignment="1">
      <alignment horizontal="left"/>
    </xf>
    <xf numFmtId="3" fontId="104" fillId="0" borderId="0" xfId="253" applyNumberFormat="1" applyFont="1" applyFill="1" applyBorder="1" applyAlignment="1">
      <alignment horizontal="center"/>
    </xf>
    <xf numFmtId="3" fontId="104" fillId="0" borderId="0" xfId="253" applyNumberFormat="1" applyFont="1" applyFill="1" applyBorder="1" applyAlignment="1">
      <alignment horizontal="left"/>
    </xf>
    <xf numFmtId="0" fontId="102" fillId="0" borderId="0" xfId="253" applyFont="1" applyFill="1" applyBorder="1" applyAlignment="1">
      <alignment horizontal="center"/>
    </xf>
    <xf numFmtId="3" fontId="104" fillId="0" borderId="0" xfId="253" applyNumberFormat="1" applyFont="1" applyBorder="1" applyAlignment="1">
      <alignment horizontal="left"/>
    </xf>
    <xf numFmtId="0" fontId="75" fillId="0" borderId="0" xfId="256" applyFont="1" applyFill="1" applyBorder="1" applyAlignment="1">
      <alignment horizontal="left"/>
    </xf>
    <xf numFmtId="3" fontId="75" fillId="0" borderId="0" xfId="253" applyNumberFormat="1" applyFont="1" applyBorder="1" applyAlignment="1">
      <alignment horizontal="left"/>
    </xf>
    <xf numFmtId="3" fontId="74" fillId="0" borderId="30" xfId="253" applyNumberFormat="1" applyFont="1" applyFill="1" applyBorder="1" applyAlignment="1">
      <alignment horizontal="left"/>
    </xf>
    <xf numFmtId="3" fontId="104" fillId="0" borderId="0" xfId="256" applyNumberFormat="1" applyFont="1" applyAlignment="1">
      <alignment horizontal="left"/>
    </xf>
    <xf numFmtId="0" fontId="104" fillId="0" borderId="0" xfId="256" applyFont="1" applyAlignment="1">
      <alignment horizontal="left"/>
    </xf>
    <xf numFmtId="3" fontId="102" fillId="0" borderId="30" xfId="253" applyNumberFormat="1" applyFont="1" applyFill="1" applyBorder="1" applyAlignment="1">
      <alignment horizontal="left"/>
    </xf>
    <xf numFmtId="0" fontId="104" fillId="0" borderId="44" xfId="256" applyFont="1" applyBorder="1" applyAlignment="1">
      <alignment horizontal="center" vertical="center" wrapText="1"/>
    </xf>
    <xf numFmtId="0" fontId="104" fillId="0" borderId="45" xfId="256" applyFont="1" applyBorder="1" applyAlignment="1">
      <alignment horizontal="center" vertical="center" wrapText="1"/>
    </xf>
    <xf numFmtId="0" fontId="104" fillId="0" borderId="13" xfId="256" applyFont="1" applyBorder="1" applyAlignment="1">
      <alignment horizontal="center" vertical="center" wrapText="1"/>
    </xf>
    <xf numFmtId="0" fontId="104" fillId="0" borderId="41" xfId="256" applyFont="1" applyBorder="1" applyAlignment="1">
      <alignment horizontal="center" vertical="center" wrapText="1"/>
    </xf>
    <xf numFmtId="0" fontId="104" fillId="0" borderId="44" xfId="256" applyFont="1" applyBorder="1" applyAlignment="1">
      <alignment horizontal="center"/>
    </xf>
    <xf numFmtId="0" fontId="104" fillId="0" borderId="45" xfId="256" applyFont="1" applyBorder="1" applyAlignment="1">
      <alignment horizontal="center"/>
    </xf>
    <xf numFmtId="0" fontId="35" fillId="0" borderId="0" xfId="0" applyFont="1" applyAlignment="1">
      <alignment vertical="center" wrapText="1"/>
    </xf>
    <xf numFmtId="0" fontId="35" fillId="0" borderId="46" xfId="0" applyFont="1" applyBorder="1" applyAlignment="1">
      <alignment vertical="center" wrapText="1"/>
    </xf>
  </cellXfs>
  <cellStyles count="334">
    <cellStyle name="=C:\WINDOWS\SYSTEM32\COMMAND.COM" xfId="1"/>
    <cellStyle name="=C:\WINDOWS\SYSTEM32\COMMAND.COM 2" xfId="2"/>
    <cellStyle name="=C:\WINDOWS\SYSTEM32\COMMAND.COM 3" xfId="3"/>
    <cellStyle name="=C:\WINDOWS\SYSTEM32\COMMAND.COM 3 2" xfId="4"/>
    <cellStyle name="•W_laroux" xfId="5"/>
    <cellStyle name="•W€_laroux" xfId="6"/>
    <cellStyle name="Äåíåæíûé [0]_PERSONAL" xfId="7"/>
    <cellStyle name="Äåíåæíûé_PERSONAL" xfId="8"/>
    <cellStyle name="Accent1 2" xfId="9"/>
    <cellStyle name="Accent2 2" xfId="10"/>
    <cellStyle name="Accent3 2" xfId="11"/>
    <cellStyle name="Accent4 2" xfId="12"/>
    <cellStyle name="Accent5 2" xfId="13"/>
    <cellStyle name="Accent6 2" xfId="14"/>
    <cellStyle name="ACIKLAMA" xfId="15"/>
    <cellStyle name="args.style" xfId="16"/>
    <cellStyle name="Arial [WT]" xfId="17"/>
    <cellStyle name="B" xfId="18"/>
    <cellStyle name="B_emrah DEKAS Calısma Sayfası 31.12.2009" xfId="19"/>
    <cellStyle name="B_emrah DEKAS Calısma Sayfası 31.12.2009 2" xfId="20"/>
    <cellStyle name="B_Escort Computer 30.09.2008 Çalışma Sayfaları" xfId="21"/>
    <cellStyle name="B_Escort Computer 30.09.2008 Çalışma Sayfaları 2" xfId="22"/>
    <cellStyle name="B_Escort Computer 30.09.2008 Çalışma Sayfaları_24.1" xfId="23"/>
    <cellStyle name="B_Escort Computer 30.09.2008 Çalışma Sayfaları_25.1 - 26.1" xfId="24"/>
    <cellStyle name="B_Escort Computer 30.09.2008 Çalışma Sayfaları_emrah DEKAS Calısma Sayfası 31.12.2009" xfId="25"/>
    <cellStyle name="Bad 2" xfId="26"/>
    <cellStyle name="BASLIK" xfId="27"/>
    <cellStyle name="BASLIKl" xfId="28"/>
    <cellStyle name="BB" xfId="29"/>
    <cellStyle name="BB 2" xfId="30"/>
    <cellStyle name="Binlik Ayracı 2" xfId="32"/>
    <cellStyle name="Binlik Ayracı 2 2" xfId="33"/>
    <cellStyle name="BODY" xfId="34"/>
    <cellStyle name="C" xfId="35"/>
    <cellStyle name="Calc Currency (0)" xfId="36"/>
    <cellStyle name="Calc Currency (0) 2" xfId="37"/>
    <cellStyle name="Calc Currency (2)" xfId="38"/>
    <cellStyle name="Calc Currency (2) 2" xfId="39"/>
    <cellStyle name="Calc Percent (0)" xfId="40"/>
    <cellStyle name="Calc Percent (0) 2" xfId="41"/>
    <cellStyle name="Calc Percent (1)" xfId="42"/>
    <cellStyle name="Calc Percent (1) 2" xfId="43"/>
    <cellStyle name="Calc Percent (2)" xfId="44"/>
    <cellStyle name="Calc Percent (2) 2" xfId="45"/>
    <cellStyle name="Calc Units (0)" xfId="46"/>
    <cellStyle name="Calc Units (0) 2" xfId="47"/>
    <cellStyle name="Calc Units (1)" xfId="48"/>
    <cellStyle name="Calc Units (1) 2" xfId="49"/>
    <cellStyle name="Calc Units (2)" xfId="50"/>
    <cellStyle name="Calc Units (2) 2" xfId="51"/>
    <cellStyle name="Calculation 2" xfId="52"/>
    <cellStyle name="Check Cell 2" xfId="53"/>
    <cellStyle name="Column_Title" xfId="54"/>
    <cellStyle name="Comma  - Style1" xfId="55"/>
    <cellStyle name="Comma  - Style1 2" xfId="56"/>
    <cellStyle name="Comma  - Style2" xfId="57"/>
    <cellStyle name="Comma  - Style2 2" xfId="58"/>
    <cellStyle name="Comma  - Style3" xfId="59"/>
    <cellStyle name="Comma  - Style3 2" xfId="60"/>
    <cellStyle name="Comma  - Style4" xfId="61"/>
    <cellStyle name="Comma  - Style4 2" xfId="62"/>
    <cellStyle name="Comma  - Style5" xfId="63"/>
    <cellStyle name="Comma  - Style5 2" xfId="64"/>
    <cellStyle name="Comma  - Style6" xfId="65"/>
    <cellStyle name="Comma  - Style6 2" xfId="66"/>
    <cellStyle name="Comma  - Style7" xfId="67"/>
    <cellStyle name="Comma  - Style7 2" xfId="68"/>
    <cellStyle name="Comma  - Style8" xfId="69"/>
    <cellStyle name="Comma  - Style8 2" xfId="70"/>
    <cellStyle name="Comma [00]" xfId="71"/>
    <cellStyle name="Comma [00] 2" xfId="72"/>
    <cellStyle name="Comma [00] 2 2" xfId="73"/>
    <cellStyle name="Comma [00] 3" xfId="74"/>
    <cellStyle name="Comma 10" xfId="75"/>
    <cellStyle name="Comma 11" xfId="76"/>
    <cellStyle name="Comma 12" xfId="77"/>
    <cellStyle name="Comma 13" xfId="78"/>
    <cellStyle name="Comma 14" xfId="79"/>
    <cellStyle name="Comma 15" xfId="80"/>
    <cellStyle name="Comma 16" xfId="81"/>
    <cellStyle name="Comma 2" xfId="82"/>
    <cellStyle name="Comma 2 2" xfId="83"/>
    <cellStyle name="Comma 2 3" xfId="84"/>
    <cellStyle name="Comma 2 4" xfId="85"/>
    <cellStyle name="Comma 3" xfId="86"/>
    <cellStyle name="Comma 3 2" xfId="87"/>
    <cellStyle name="Comma 4" xfId="88"/>
    <cellStyle name="Comma 5" xfId="89"/>
    <cellStyle name="Comma 6" xfId="90"/>
    <cellStyle name="Comma 6 2" xfId="91"/>
    <cellStyle name="Comma 7" xfId="92"/>
    <cellStyle name="Comma 8" xfId="93"/>
    <cellStyle name="Comma 9" xfId="94"/>
    <cellStyle name="Comma0 - Modelo1" xfId="95"/>
    <cellStyle name="Comma0 - Style1" xfId="96"/>
    <cellStyle name="Comma1 - Modelo2" xfId="97"/>
    <cellStyle name="Comma1 - Style2" xfId="98"/>
    <cellStyle name="Company Name" xfId="99"/>
    <cellStyle name="Copied" xfId="100"/>
    <cellStyle name="COST1" xfId="101"/>
    <cellStyle name="COST1 2" xfId="102"/>
    <cellStyle name="Credit" xfId="103"/>
    <cellStyle name="Credit subtotal" xfId="104"/>
    <cellStyle name="Credit Total" xfId="105"/>
    <cellStyle name="Credit_AFM 31.12.2000 SPK TR" xfId="106"/>
    <cellStyle name="Currency [00]" xfId="107"/>
    <cellStyle name="Currency [00] 2" xfId="108"/>
    <cellStyle name="Currency [00] 2 2" xfId="109"/>
    <cellStyle name="Currency [00] 3" xfId="110"/>
    <cellStyle name="Currenc季 [0]_Sheet1" xfId="111"/>
    <cellStyle name="Date Short" xfId="112"/>
    <cellStyle name="Date Short 2" xfId="113"/>
    <cellStyle name="Debit" xfId="114"/>
    <cellStyle name="Debit subtotal" xfId="115"/>
    <cellStyle name="Debit Total" xfId="116"/>
    <cellStyle name="Debit_AFM 31.12.2000 SPK TR" xfId="117"/>
    <cellStyle name="Dia" xfId="118"/>
    <cellStyle name="Encabez1" xfId="119"/>
    <cellStyle name="Encabez2" xfId="120"/>
    <cellStyle name="Enter Currency (0)" xfId="121"/>
    <cellStyle name="Enter Currency (0) 2" xfId="122"/>
    <cellStyle name="Enter Currency (2)" xfId="123"/>
    <cellStyle name="Enter Currency (2) 2" xfId="124"/>
    <cellStyle name="Enter Units (0)" xfId="125"/>
    <cellStyle name="Enter Units (0) 2" xfId="126"/>
    <cellStyle name="Enter Units (1)" xfId="127"/>
    <cellStyle name="Enter Units (1) 2" xfId="128"/>
    <cellStyle name="Enter Units (2)" xfId="129"/>
    <cellStyle name="Enter Units (2) 2" xfId="130"/>
    <cellStyle name="Entered" xfId="131"/>
    <cellStyle name="Euro" xfId="132"/>
    <cellStyle name="Euro 2" xfId="133"/>
    <cellStyle name="Euro 2 2" xfId="134"/>
    <cellStyle name="F2" xfId="135"/>
    <cellStyle name="F3" xfId="136"/>
    <cellStyle name="F4" xfId="137"/>
    <cellStyle name="F5" xfId="138"/>
    <cellStyle name="F6" xfId="139"/>
    <cellStyle name="F7" xfId="140"/>
    <cellStyle name="F8" xfId="141"/>
    <cellStyle name="FIYAT" xfId="142"/>
    <cellStyle name="Fijo" xfId="143"/>
    <cellStyle name="Financiero" xfId="144"/>
    <cellStyle name="Good 2" xfId="145"/>
    <cellStyle name="Grey" xfId="146"/>
    <cellStyle name="GRUP" xfId="147"/>
    <cellStyle name="HEADER" xfId="148"/>
    <cellStyle name="Header - Style1" xfId="149"/>
    <cellStyle name="HEADER_emrah DEKAS Calısma Sayfası 31.12.2009" xfId="150"/>
    <cellStyle name="Header1" xfId="151"/>
    <cellStyle name="Header2" xfId="152"/>
    <cellStyle name="Heading" xfId="153"/>
    <cellStyle name="Hyperlink 2" xfId="154"/>
    <cellStyle name="Hyperlink 2 2" xfId="155"/>
    <cellStyle name="Inpdate" xfId="156"/>
    <cellStyle name="Inpdatelk" xfId="157"/>
    <cellStyle name="Input [yellow]" xfId="158"/>
    <cellStyle name="Input 10" xfId="159"/>
    <cellStyle name="Input 2" xfId="160"/>
    <cellStyle name="Input 3" xfId="161"/>
    <cellStyle name="Input 4" xfId="162"/>
    <cellStyle name="Input 5" xfId="163"/>
    <cellStyle name="Input 6" xfId="164"/>
    <cellStyle name="Input 7" xfId="165"/>
    <cellStyle name="Input 8" xfId="166"/>
    <cellStyle name="Input 9" xfId="167"/>
    <cellStyle name="Input Cells" xfId="168"/>
    <cellStyle name="Input Cells 2" xfId="169"/>
    <cellStyle name="Input Cells 2 2" xfId="170"/>
    <cellStyle name="Inputaccnumber" xfId="171"/>
    <cellStyle name="Inputdate" xfId="172"/>
    <cellStyle name="Inputdatelk" xfId="173"/>
    <cellStyle name="Inputfigsc" xfId="174"/>
    <cellStyle name="Inputname" xfId="175"/>
    <cellStyle name="Inputnumbacc" xfId="176"/>
    <cellStyle name="Inputnumbaccid" xfId="177"/>
    <cellStyle name="Inputnumbaccyuz" xfId="178"/>
    <cellStyle name="Inputpresentlk" xfId="179"/>
    <cellStyle name="Inputyearlk" xfId="180"/>
    <cellStyle name="Inpyear" xfId="181"/>
    <cellStyle name="Ivan" xfId="182"/>
    <cellStyle name="Ivan 2" xfId="183"/>
    <cellStyle name="Ivan 2 2" xfId="184"/>
    <cellStyle name="Îáû÷íûé_PERSONAL" xfId="185"/>
    <cellStyle name="Köprü" xfId="186" builtinId="8"/>
    <cellStyle name="Link Currency (0)" xfId="187"/>
    <cellStyle name="Link Currency (0) 2" xfId="188"/>
    <cellStyle name="Link Currency (2)" xfId="189"/>
    <cellStyle name="Link Currency (2) 2" xfId="190"/>
    <cellStyle name="Link Units (0)" xfId="191"/>
    <cellStyle name="Link Units (0) 2" xfId="192"/>
    <cellStyle name="Link Units (1)" xfId="193"/>
    <cellStyle name="Link Units (1) 2" xfId="194"/>
    <cellStyle name="Link Units (2)" xfId="195"/>
    <cellStyle name="Link Units (2) 2" xfId="196"/>
    <cellStyle name="Linked Cells" xfId="197"/>
    <cellStyle name="Linked Cells 2" xfId="198"/>
    <cellStyle name="Linked Cells 2 2" xfId="199"/>
    <cellStyle name="MAINHEADER" xfId="200"/>
    <cellStyle name="MARKA" xfId="201"/>
    <cellStyle name="Millares [0]_10 AVERIAS MASIVAS + ANT" xfId="202"/>
    <cellStyle name="Millares_10 AVERIAS MASIVAS + ANT" xfId="203"/>
    <cellStyle name="Milliers [0]_!!!GO" xfId="204"/>
    <cellStyle name="Milliers_!!!GO" xfId="205"/>
    <cellStyle name="MODEL" xfId="206"/>
    <cellStyle name="Moneda [0]_10 AVERIAS MASIVAS + ANT" xfId="207"/>
    <cellStyle name="Moneda_10 AVERIAS MASIVAS + ANT" xfId="208"/>
    <cellStyle name="Monétaire [0]_!!!GO" xfId="209"/>
    <cellStyle name="Monétaire_!!!GO" xfId="210"/>
    <cellStyle name="Monetario" xfId="211"/>
    <cellStyle name="Nameenter" xfId="212"/>
    <cellStyle name="Neutral 2" xfId="213"/>
    <cellStyle name="no dec" xfId="214"/>
    <cellStyle name="Normal" xfId="0" builtinId="0"/>
    <cellStyle name="Normal - Style1" xfId="215"/>
    <cellStyle name="Normal - Style1 2" xfId="216"/>
    <cellStyle name="Normal - Style1 2 2" xfId="217"/>
    <cellStyle name="Normal 10" xfId="218"/>
    <cellStyle name="Normal 11" xfId="219"/>
    <cellStyle name="Normal 12" xfId="220"/>
    <cellStyle name="Normal 12 2" xfId="221"/>
    <cellStyle name="Normal 13" xfId="222"/>
    <cellStyle name="Normal 14" xfId="223"/>
    <cellStyle name="Normal 15" xfId="224"/>
    <cellStyle name="Normal 16" xfId="225"/>
    <cellStyle name="Normal 17" xfId="226"/>
    <cellStyle name="Normal 18" xfId="227"/>
    <cellStyle name="Normal 19" xfId="228"/>
    <cellStyle name="Normal 2" xfId="229"/>
    <cellStyle name="Normal 2 2" xfId="230"/>
    <cellStyle name="Normal 2 2 2" xfId="231"/>
    <cellStyle name="Normal 2 3" xfId="232"/>
    <cellStyle name="Normal 2_5000.6-kredi faiz taah.hes" xfId="233"/>
    <cellStyle name="Normal 20" xfId="234"/>
    <cellStyle name="Normal 21" xfId="235"/>
    <cellStyle name="Normal 22" xfId="236"/>
    <cellStyle name="Normal 23" xfId="237"/>
    <cellStyle name="Normal 24" xfId="238"/>
    <cellStyle name="Normal 3" xfId="239"/>
    <cellStyle name="Normal 3 2" xfId="240"/>
    <cellStyle name="Normal 3 3" xfId="241"/>
    <cellStyle name="Normal 4" xfId="242"/>
    <cellStyle name="Normal 4 2" xfId="243"/>
    <cellStyle name="Normal 4_5000.6-kredi faiz taah.hes" xfId="244"/>
    <cellStyle name="Normal 5" xfId="245"/>
    <cellStyle name="Normal 5 2" xfId="246"/>
    <cellStyle name="Normal 6" xfId="247"/>
    <cellStyle name="Normal 6 2" xfId="248"/>
    <cellStyle name="Normal 7" xfId="249"/>
    <cellStyle name="Normal 7 2" xfId="250"/>
    <cellStyle name="Normal 8" xfId="251"/>
    <cellStyle name="Normal 9" xfId="252"/>
    <cellStyle name="Normal_31121998 Mali Tablolar_Escort Computer 30.09.2008 Çalışma Sayfaları" xfId="253"/>
    <cellStyle name="Normal_31121998 Mali Tablolar_Escort Computer 30.09.2008 Çalışma Sayfaları 2" xfId="254"/>
    <cellStyle name="Normal_Bilanço.96-9_Escort Computer 30.09.2008 Çalışma Sayfaları" xfId="255"/>
    <cellStyle name="Normal_Escort Computer 30.09.2008 Çalışma Sayfaları" xfId="256"/>
    <cellStyle name="Normal_Fon-Nakit Akım _Escort Computer 30.09.2008 Çalışma Sayfaları" xfId="257"/>
    <cellStyle name="Normal_Mali tablolar Boyasan 2008" xfId="258"/>
    <cellStyle name="Normal_Nakit akımı_Escort" xfId="259"/>
    <cellStyle name="Normalshade" xfId="260"/>
    <cellStyle name="Œ…‹æØ‚è [0.00]_!!!GO" xfId="261"/>
    <cellStyle name="Œ…‹æØ‚è_!!!GO" xfId="262"/>
    <cellStyle name="Ôèíàíñîâûé [0]_PERSONAL" xfId="263"/>
    <cellStyle name="Ôèíàíñîâûé_PERSONAL" xfId="264"/>
    <cellStyle name="per.style" xfId="265"/>
    <cellStyle name="Percent %" xfId="266"/>
    <cellStyle name="Percent [0]" xfId="267"/>
    <cellStyle name="Percent [0] 2" xfId="268"/>
    <cellStyle name="Percent [0] 2 2" xfId="269"/>
    <cellStyle name="Percent [0] 3" xfId="270"/>
    <cellStyle name="Percent [00]" xfId="271"/>
    <cellStyle name="Percent [00] 2" xfId="272"/>
    <cellStyle name="Percent [00] 2 2" xfId="273"/>
    <cellStyle name="Percent [00] 3" xfId="274"/>
    <cellStyle name="Percent [2]" xfId="275"/>
    <cellStyle name="Percent [2] 2" xfId="276"/>
    <cellStyle name="Percent [2] 2 2" xfId="277"/>
    <cellStyle name="Percent [2] 3" xfId="278"/>
    <cellStyle name="Percent 10" xfId="279"/>
    <cellStyle name="Percent 2" xfId="280"/>
    <cellStyle name="Percent 3" xfId="281"/>
    <cellStyle name="Percent 4" xfId="282"/>
    <cellStyle name="Percent 5" xfId="283"/>
    <cellStyle name="Percent 6" xfId="284"/>
    <cellStyle name="Percent 7" xfId="285"/>
    <cellStyle name="Percent 8" xfId="286"/>
    <cellStyle name="Percent 9" xfId="287"/>
    <cellStyle name="PrePop Currency (0)" xfId="288"/>
    <cellStyle name="PrePop Currency (0) 2" xfId="289"/>
    <cellStyle name="PrePop Currency (2)" xfId="290"/>
    <cellStyle name="PrePop Currency (2) 2" xfId="291"/>
    <cellStyle name="PrePop Units (0)" xfId="292"/>
    <cellStyle name="PrePop Units (0) 2" xfId="293"/>
    <cellStyle name="PrePop Units (1)" xfId="294"/>
    <cellStyle name="PrePop Units (1) 2" xfId="295"/>
    <cellStyle name="PrePop Units (2)" xfId="296"/>
    <cellStyle name="PrePop Units (2) 2" xfId="297"/>
    <cellStyle name="pricing" xfId="298"/>
    <cellStyle name="PSChar" xfId="299"/>
    <cellStyle name="PYInputnumbacc" xfId="300"/>
    <cellStyle name="RevList" xfId="301"/>
    <cellStyle name="RevList 2" xfId="302"/>
    <cellStyle name="RevList 2 2" xfId="303"/>
    <cellStyle name="s" xfId="304"/>
    <cellStyle name="s_emrah DEKAS Calısma Sayfası 31.12.2009" xfId="305"/>
    <cellStyle name="s_emrah DEKAS Calısma Sayfası 31.12.2009 2" xfId="306"/>
    <cellStyle name="s_Escort Computer 30.09.2008 Çalışma Sayfaları" xfId="307"/>
    <cellStyle name="s_Escort Computer 30.09.2008 Çalışma Sayfaları 2" xfId="308"/>
    <cellStyle name="s_Escort Computer 30.09.2008 Çalışma Sayfaları_24.1" xfId="309"/>
    <cellStyle name="s_Escort Computer 30.09.2008 Çalışma Sayfaları_25.1 - 26.1" xfId="310"/>
    <cellStyle name="s_Escort Computer 30.09.2008 Çalışma Sayfaları_emrah DEKAS Calısma Sayfası 31.12.2009" xfId="311"/>
    <cellStyle name="SPOl" xfId="312"/>
    <cellStyle name="Stil 1" xfId="313"/>
    <cellStyle name="Subtotal" xfId="314"/>
    <cellStyle name="Text Indent A" xfId="315"/>
    <cellStyle name="Text Indent A 2" xfId="316"/>
    <cellStyle name="Text Indent B" xfId="317"/>
    <cellStyle name="Text Indent B 2" xfId="318"/>
    <cellStyle name="Text Indent C" xfId="319"/>
    <cellStyle name="Text Indent C 2" xfId="320"/>
    <cellStyle name="Tickmark" xfId="321"/>
    <cellStyle name="Tusental (0)_pldt" xfId="322"/>
    <cellStyle name="Tusental_pldt" xfId="323"/>
    <cellStyle name="URUNKODU" xfId="324"/>
    <cellStyle name="URUNKODU 2" xfId="325"/>
    <cellStyle name="URUNKODU 2 2" xfId="326"/>
    <cellStyle name="UST_BASLIK" xfId="327"/>
    <cellStyle name="Valuta (0)_pldt" xfId="328"/>
    <cellStyle name="Valuta_pldt" xfId="329"/>
    <cellStyle name="Virgül" xfId="31" builtinId="3"/>
    <cellStyle name="Virgül [0]_00001-30061999-AA-SA-PBILGISAYAR" xfId="330"/>
    <cellStyle name="Yüzde" xfId="333" builtinId="5"/>
    <cellStyle name="Yüzde 2" xfId="331"/>
    <cellStyle name="Yüzde 3" xfId="332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428625</xdr:colOff>
      <xdr:row>7</xdr:row>
      <xdr:rowOff>285750</xdr:rowOff>
    </xdr:from>
    <xdr:to>
      <xdr:col>10</xdr:col>
      <xdr:colOff>504825</xdr:colOff>
      <xdr:row>8</xdr:row>
      <xdr:rowOff>76200</xdr:rowOff>
    </xdr:to>
    <xdr:cxnSp macro="">
      <xdr:nvCxnSpPr>
        <xdr:cNvPr id="3" name="Düz Ok Bağlayıcısı 2"/>
        <xdr:cNvCxnSpPr/>
      </xdr:nvCxnSpPr>
      <xdr:spPr bwMode="auto">
        <a:xfrm>
          <a:off x="12058650" y="1762125"/>
          <a:ext cx="685800" cy="209550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ts\Data\Documents%20and%20Settings\DICLE.ERGIN_DOMAIN\My%20Documents\GAP%20INSAAT%2030.06.2002\GAP%20IN&#350;AAT%2006.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ts\Data\Audit%20files\2004\30.09.2004\AYDIN%20YAZILIM\4.%20AUDIT%20WORK\FINANCIALS%2030%2009%20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GIN_NT\Data\My%20Documents\&#304;hlas\ihlas%20ev%20alet%2031.12.2000%20sp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MENU"/>
      <sheetName val="MAP"/>
      <sheetName val="BS (py)"/>
      <sheetName val="BS"/>
      <sheetName val="RSTMT DIFF"/>
      <sheetName val="PL"/>
      <sheetName val="CF"/>
      <sheetName val="EQUITY"/>
      <sheetName val="DEPR AP"/>
      <sheetName val="AP"/>
      <sheetName val="SEV AP"/>
      <sheetName val="INVENTORY"/>
      <sheetName val="OTHER ASSET &amp; LIABS"/>
      <sheetName val="INVESTMENT"/>
      <sheetName val="TAN FA"/>
      <sheetName val="LEASED ATS"/>
      <sheetName val="INTAN FA"/>
      <sheetName val="SPECIAL FA"/>
      <sheetName val="CAPITAL"/>
      <sheetName val="LEGAL RES"/>
      <sheetName val="PREMIUM"/>
      <sheetName val="PL DETAIL"/>
      <sheetName val="PL ADDIT(1)"/>
      <sheetName val="PL ADDIT(2)"/>
      <sheetName val="PL ADDIT (3)"/>
      <sheetName val="ASSETS"/>
      <sheetName val="LIABILITIES"/>
      <sheetName val="INCOME"/>
      <sheetName val="ADJ"/>
      <sheetName val="B FWD"/>
      <sheetName val="REV"/>
      <sheetName val="REC"/>
      <sheetName val="RECONCILIATION"/>
      <sheetName val="10A"/>
      <sheetName val="11A"/>
      <sheetName val="12A"/>
      <sheetName val="13A"/>
      <sheetName val="14A"/>
      <sheetName val="15A"/>
      <sheetName val="17A"/>
      <sheetName val="18A"/>
      <sheetName val="19A"/>
      <sheetName val="22A"/>
      <sheetName val="23A"/>
      <sheetName val="24A"/>
      <sheetName val="25A"/>
      <sheetName val="25B"/>
      <sheetName val="26A"/>
      <sheetName val="27A"/>
      <sheetName val="28A"/>
      <sheetName val="29A"/>
      <sheetName val="30A"/>
      <sheetName val="31A"/>
      <sheetName val="32A"/>
      <sheetName val="33A"/>
      <sheetName val="34A"/>
      <sheetName val="35A"/>
      <sheetName val="36A"/>
      <sheetName val="37A"/>
      <sheetName val="38A"/>
      <sheetName val="39A"/>
      <sheetName val="40A"/>
      <sheetName val="42A"/>
      <sheetName val="43A"/>
      <sheetName val="44A"/>
      <sheetName val="47A"/>
      <sheetName val="48A"/>
      <sheetName val="49A"/>
      <sheetName val="50A"/>
      <sheetName val="60A"/>
      <sheetName val="62A"/>
      <sheetName val="63A"/>
      <sheetName val="64A"/>
      <sheetName val="65A"/>
      <sheetName val="66A"/>
      <sheetName val="67A"/>
      <sheetName val="68A"/>
      <sheetName val="DT"/>
      <sheetName val="IND"/>
      <sheetName val="PIVOT R CALC"/>
      <sheetName val="CALC PIVOT"/>
      <sheetName val="ANALYTIC"/>
    </sheetNames>
    <sheetDataSet>
      <sheetData sheetId="0" refreshError="1">
        <row r="11">
          <cell r="D11">
            <v>37437</v>
          </cell>
        </row>
        <row r="21">
          <cell r="D21" t="str">
            <v>31.12.2001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>
        <row r="6">
          <cell r="B6">
            <v>4.9700000000000001E-2</v>
          </cell>
          <cell r="C6">
            <v>5.9299999999999999E-2</v>
          </cell>
          <cell r="D6">
            <v>8.2000000000000003E-2</v>
          </cell>
          <cell r="E6">
            <v>0.1227</v>
          </cell>
          <cell r="F6">
            <v>0.23200000000000001</v>
          </cell>
          <cell r="G6">
            <v>0.43240000000000001</v>
          </cell>
          <cell r="H6">
            <v>0.53939999999999999</v>
          </cell>
          <cell r="I6">
            <v>0.67420000000000002</v>
          </cell>
          <cell r="J6">
            <v>0.96150000000000002</v>
          </cell>
          <cell r="K6">
            <v>1.4298</v>
          </cell>
          <cell r="L6">
            <v>1.9395</v>
          </cell>
          <cell r="M6">
            <v>2.4085000000000001</v>
          </cell>
          <cell r="N6">
            <v>3.8201999999999998</v>
          </cell>
          <cell r="O6">
            <v>6.3415999999999997</v>
          </cell>
          <cell r="P6">
            <v>10.032</v>
          </cell>
          <cell r="Q6">
            <v>14.9308</v>
          </cell>
          <cell r="R6">
            <v>25.236599999999999</v>
          </cell>
          <cell r="S6">
            <v>38.535400000000003</v>
          </cell>
          <cell r="T6">
            <v>61.9</v>
          </cell>
          <cell r="U6">
            <v>148.5</v>
          </cell>
          <cell r="V6">
            <v>244.8</v>
          </cell>
          <cell r="W6">
            <v>435.8</v>
          </cell>
          <cell r="X6">
            <v>839.1</v>
          </cell>
          <cell r="Y6">
            <v>1258.5999999999999</v>
          </cell>
          <cell r="Z6">
            <v>2094</v>
          </cell>
          <cell r="AA6">
            <v>2686.8</v>
          </cell>
          <cell r="AB6">
            <v>5157.3999999999996</v>
          </cell>
        </row>
        <row r="7">
          <cell r="B7">
            <v>5.0799999999999998E-2</v>
          </cell>
          <cell r="C7">
            <v>5.9900000000000002E-2</v>
          </cell>
          <cell r="D7">
            <v>8.5699999999999998E-2</v>
          </cell>
          <cell r="E7">
            <v>0.12859999999999999</v>
          </cell>
          <cell r="F7">
            <v>0.3</v>
          </cell>
          <cell r="G7">
            <v>0.44209999999999999</v>
          </cell>
          <cell r="H7">
            <v>0.54849999999999999</v>
          </cell>
          <cell r="I7">
            <v>0.68520000000000003</v>
          </cell>
          <cell r="J7">
            <v>0.99650000000000005</v>
          </cell>
          <cell r="K7">
            <v>1.4843999999999999</v>
          </cell>
          <cell r="L7">
            <v>1.9781</v>
          </cell>
          <cell r="M7">
            <v>2.4988000000000001</v>
          </cell>
          <cell r="N7">
            <v>4.0574000000000003</v>
          </cell>
          <cell r="O7">
            <v>6.5731999999999999</v>
          </cell>
          <cell r="P7">
            <v>10.494999999999999</v>
          </cell>
          <cell r="Q7">
            <v>15.7157</v>
          </cell>
          <cell r="R7">
            <v>26.5608</v>
          </cell>
          <cell r="S7">
            <v>40.545699999999997</v>
          </cell>
          <cell r="T7">
            <v>66.7</v>
          </cell>
          <cell r="U7">
            <v>159</v>
          </cell>
          <cell r="V7">
            <v>259.10000000000002</v>
          </cell>
          <cell r="W7">
            <v>462.8</v>
          </cell>
          <cell r="X7">
            <v>877.4</v>
          </cell>
          <cell r="Y7">
            <v>1301</v>
          </cell>
          <cell r="Z7">
            <v>2179.3000000000002</v>
          </cell>
          <cell r="AA7">
            <v>2757.6</v>
          </cell>
          <cell r="AB7">
            <v>5289.5</v>
          </cell>
        </row>
        <row r="8">
          <cell r="B8">
            <v>5.1299999999999998E-2</v>
          </cell>
          <cell r="C8">
            <v>6.0499999999999998E-2</v>
          </cell>
          <cell r="D8">
            <v>8.9499999999999996E-2</v>
          </cell>
          <cell r="E8">
            <v>0.1351</v>
          </cell>
          <cell r="F8">
            <v>0.31330000000000002</v>
          </cell>
          <cell r="G8">
            <v>0.4385</v>
          </cell>
          <cell r="H8">
            <v>0.56940000000000002</v>
          </cell>
          <cell r="I8">
            <v>0.70640000000000003</v>
          </cell>
          <cell r="J8">
            <v>1.0195000000000001</v>
          </cell>
          <cell r="K8">
            <v>1.5285</v>
          </cell>
          <cell r="L8">
            <v>2.0204</v>
          </cell>
          <cell r="M8">
            <v>2.5834999999999999</v>
          </cell>
          <cell r="N8">
            <v>4.3369</v>
          </cell>
          <cell r="O8">
            <v>6.8132000000000001</v>
          </cell>
          <cell r="P8">
            <v>10.932700000000001</v>
          </cell>
          <cell r="Q8">
            <v>16.478100000000001</v>
          </cell>
          <cell r="R8">
            <v>27.698699999999999</v>
          </cell>
          <cell r="S8">
            <v>42.474200000000003</v>
          </cell>
          <cell r="T8">
            <v>71.400000000000006</v>
          </cell>
          <cell r="U8">
            <v>167.8</v>
          </cell>
          <cell r="V8">
            <v>277.3</v>
          </cell>
          <cell r="W8">
            <v>490.7</v>
          </cell>
          <cell r="X8">
            <v>912.7</v>
          </cell>
          <cell r="Y8">
            <v>1352.9</v>
          </cell>
          <cell r="Z8">
            <v>2246.8000000000002</v>
          </cell>
          <cell r="AA8">
            <v>3035</v>
          </cell>
          <cell r="AB8">
            <v>5387.9</v>
          </cell>
        </row>
        <row r="9">
          <cell r="B9">
            <v>5.2999999999999999E-2</v>
          </cell>
          <cell r="C9">
            <v>6.2700000000000006E-2</v>
          </cell>
          <cell r="D9">
            <v>9.2600000000000002E-2</v>
          </cell>
          <cell r="E9">
            <v>0.1457</v>
          </cell>
          <cell r="F9">
            <v>0.32429999999999998</v>
          </cell>
          <cell r="G9">
            <v>0.435</v>
          </cell>
          <cell r="H9">
            <v>0.58360000000000001</v>
          </cell>
          <cell r="I9">
            <v>0.72199999999999998</v>
          </cell>
          <cell r="J9">
            <v>1.0848</v>
          </cell>
          <cell r="K9">
            <v>1.5774999999999999</v>
          </cell>
          <cell r="L9">
            <v>2.0398000000000001</v>
          </cell>
          <cell r="M9">
            <v>2.6907999999999999</v>
          </cell>
          <cell r="N9">
            <v>4.5317999999999996</v>
          </cell>
          <cell r="O9">
            <v>7.1717000000000004</v>
          </cell>
          <cell r="P9">
            <v>11.1953</v>
          </cell>
          <cell r="Q9">
            <v>17.364599999999999</v>
          </cell>
          <cell r="R9">
            <v>28.305800000000001</v>
          </cell>
          <cell r="S9">
            <v>43.583799999999997</v>
          </cell>
          <cell r="T9">
            <v>91.7</v>
          </cell>
          <cell r="U9">
            <v>176.4</v>
          </cell>
          <cell r="V9">
            <v>299.7</v>
          </cell>
          <cell r="W9">
            <v>517.9</v>
          </cell>
          <cell r="X9">
            <v>949.3</v>
          </cell>
          <cell r="Y9">
            <v>1424.4</v>
          </cell>
          <cell r="Z9">
            <v>2300.5</v>
          </cell>
          <cell r="AA9">
            <v>3470.8</v>
          </cell>
          <cell r="AB9">
            <v>5485.5</v>
          </cell>
        </row>
        <row r="10">
          <cell r="B10">
            <v>5.4399999999999997E-2</v>
          </cell>
          <cell r="C10">
            <v>6.3500000000000001E-2</v>
          </cell>
          <cell r="D10">
            <v>9.5500000000000002E-2</v>
          </cell>
          <cell r="E10">
            <v>0.1525</v>
          </cell>
          <cell r="F10">
            <v>0.33389999999999997</v>
          </cell>
          <cell r="G10">
            <v>0.44450000000000001</v>
          </cell>
          <cell r="H10">
            <v>0.58879999999999999</v>
          </cell>
          <cell r="I10">
            <v>0.73070000000000002</v>
          </cell>
          <cell r="J10">
            <v>1.1646000000000001</v>
          </cell>
          <cell r="K10">
            <v>1.6109</v>
          </cell>
          <cell r="L10">
            <v>2.0628000000000002</v>
          </cell>
          <cell r="M10">
            <v>2.8433000000000002</v>
          </cell>
          <cell r="N10">
            <v>4.5910000000000002</v>
          </cell>
          <cell r="O10">
            <v>7.4908000000000001</v>
          </cell>
          <cell r="P10">
            <v>11.3675</v>
          </cell>
          <cell r="Q10">
            <v>17.870100000000001</v>
          </cell>
          <cell r="R10">
            <v>28.503399999999999</v>
          </cell>
          <cell r="S10">
            <v>44.837499999999999</v>
          </cell>
          <cell r="T10">
            <v>99.5</v>
          </cell>
          <cell r="U10">
            <v>179.7</v>
          </cell>
          <cell r="V10">
            <v>312.10000000000002</v>
          </cell>
          <cell r="W10">
            <v>544.79999999999995</v>
          </cell>
          <cell r="X10">
            <v>980.2</v>
          </cell>
          <cell r="Y10">
            <v>1469.9</v>
          </cell>
          <cell r="Z10">
            <v>2339.5</v>
          </cell>
          <cell r="AA10">
            <v>3689.6</v>
          </cell>
          <cell r="AB10">
            <v>5508.4</v>
          </cell>
        </row>
        <row r="11">
          <cell r="B11">
            <v>5.4899999999999997E-2</v>
          </cell>
          <cell r="C11">
            <v>6.4199999999999993E-2</v>
          </cell>
          <cell r="D11">
            <v>9.7299999999999998E-2</v>
          </cell>
          <cell r="E11">
            <v>0.16350000000000001</v>
          </cell>
          <cell r="F11">
            <v>0.34310000000000002</v>
          </cell>
          <cell r="G11">
            <v>0.47289999999999999</v>
          </cell>
          <cell r="H11">
            <v>0.58609999999999995</v>
          </cell>
          <cell r="I11">
            <v>0.75880000000000003</v>
          </cell>
          <cell r="J11">
            <v>1.1701999999999999</v>
          </cell>
          <cell r="K11">
            <v>1.6056999999999999</v>
          </cell>
          <cell r="L11">
            <v>2.0617000000000001</v>
          </cell>
          <cell r="M11">
            <v>2.7191000000000001</v>
          </cell>
          <cell r="N11">
            <v>4.6277999999999997</v>
          </cell>
          <cell r="O11">
            <v>7.7336</v>
          </cell>
          <cell r="P11">
            <v>11.5341</v>
          </cell>
          <cell r="Q11">
            <v>18.1129</v>
          </cell>
          <cell r="R11">
            <v>28.574000000000002</v>
          </cell>
          <cell r="S11">
            <v>45.887799999999999</v>
          </cell>
          <cell r="T11">
            <v>102.2</v>
          </cell>
          <cell r="U11">
            <v>182</v>
          </cell>
          <cell r="V11">
            <v>320.60000000000002</v>
          </cell>
          <cell r="W11">
            <v>563.4</v>
          </cell>
          <cell r="X11">
            <v>995.5</v>
          </cell>
          <cell r="Y11">
            <v>1496.5</v>
          </cell>
          <cell r="Z11">
            <v>2346.4</v>
          </cell>
          <cell r="AA11">
            <v>3795.6</v>
          </cell>
          <cell r="AB11">
            <v>5572</v>
          </cell>
        </row>
        <row r="12">
          <cell r="B12">
            <v>5.2999999999999999E-2</v>
          </cell>
          <cell r="C12">
            <v>6.4600000000000005E-2</v>
          </cell>
          <cell r="D12">
            <v>0.1016</v>
          </cell>
          <cell r="E12">
            <v>0.16889999999999999</v>
          </cell>
          <cell r="F12">
            <v>0.34370000000000001</v>
          </cell>
          <cell r="G12">
            <v>0.47360000000000002</v>
          </cell>
          <cell r="H12">
            <v>0.59630000000000005</v>
          </cell>
          <cell r="I12">
            <v>0.77229999999999999</v>
          </cell>
          <cell r="J12">
            <v>1.1766000000000001</v>
          </cell>
          <cell r="K12">
            <v>1.6173</v>
          </cell>
          <cell r="L12">
            <v>2.0487000000000002</v>
          </cell>
          <cell r="M12">
            <v>2.7246999999999999</v>
          </cell>
          <cell r="N12">
            <v>4.7519999999999998</v>
          </cell>
          <cell r="O12">
            <v>8.1317000000000004</v>
          </cell>
          <cell r="P12">
            <v>11.728899999999999</v>
          </cell>
          <cell r="Q12">
            <v>18.519500000000001</v>
          </cell>
          <cell r="R12">
            <v>29.0992</v>
          </cell>
          <cell r="S12">
            <v>48.064799999999998</v>
          </cell>
          <cell r="T12">
            <v>104.7</v>
          </cell>
          <cell r="U12">
            <v>186.1</v>
          </cell>
          <cell r="V12">
            <v>328.2</v>
          </cell>
          <cell r="W12">
            <v>593.1</v>
          </cell>
          <cell r="X12">
            <v>1020.7</v>
          </cell>
          <cell r="Y12">
            <v>1556</v>
          </cell>
          <cell r="Z12">
            <v>2370.5</v>
          </cell>
          <cell r="AA12">
            <v>3920.6</v>
          </cell>
        </row>
        <row r="13">
          <cell r="B13">
            <v>5.3900000000000003E-2</v>
          </cell>
          <cell r="C13">
            <v>6.4899999999999999E-2</v>
          </cell>
          <cell r="D13">
            <v>0.104</v>
          </cell>
          <cell r="E13">
            <v>0.1744</v>
          </cell>
          <cell r="F13">
            <v>0.34889999999999999</v>
          </cell>
          <cell r="G13">
            <v>0.47889999999999999</v>
          </cell>
          <cell r="H13">
            <v>0.60089999999999999</v>
          </cell>
          <cell r="I13">
            <v>0.78710000000000002</v>
          </cell>
          <cell r="J13">
            <v>1.2238</v>
          </cell>
          <cell r="K13">
            <v>1.6448</v>
          </cell>
          <cell r="L13">
            <v>2.0362</v>
          </cell>
          <cell r="M13">
            <v>2.8094000000000001</v>
          </cell>
          <cell r="N13">
            <v>4.9128999999999996</v>
          </cell>
          <cell r="O13">
            <v>8.3435000000000006</v>
          </cell>
          <cell r="P13">
            <v>12.2484</v>
          </cell>
          <cell r="Q13">
            <v>19.3948</v>
          </cell>
          <cell r="R13">
            <v>30.505299999999998</v>
          </cell>
          <cell r="S13">
            <v>49.869</v>
          </cell>
          <cell r="T13">
            <v>108</v>
          </cell>
          <cell r="U13">
            <v>190.3</v>
          </cell>
          <cell r="V13">
            <v>340.6</v>
          </cell>
          <cell r="W13">
            <v>624.6</v>
          </cell>
          <cell r="X13">
            <v>1045.3</v>
          </cell>
          <cell r="Y13">
            <v>1606.8</v>
          </cell>
          <cell r="Z13">
            <v>2393</v>
          </cell>
          <cell r="AA13">
            <v>4059.5</v>
          </cell>
        </row>
        <row r="14">
          <cell r="B14">
            <v>5.4800000000000001E-2</v>
          </cell>
          <cell r="C14">
            <v>7.0599999999999996E-2</v>
          </cell>
          <cell r="D14">
            <v>0.1084</v>
          </cell>
          <cell r="E14">
            <v>0.1797</v>
          </cell>
          <cell r="F14">
            <v>0.36099999999999999</v>
          </cell>
          <cell r="G14">
            <v>0.49299999999999999</v>
          </cell>
          <cell r="H14">
            <v>0.60870000000000002</v>
          </cell>
          <cell r="I14">
            <v>0.80630000000000002</v>
          </cell>
          <cell r="J14">
            <v>1.2596000000000001</v>
          </cell>
          <cell r="K14">
            <v>1.7077</v>
          </cell>
          <cell r="L14">
            <v>2.0592000000000001</v>
          </cell>
          <cell r="M14">
            <v>2.9195000000000002</v>
          </cell>
          <cell r="N14">
            <v>5.1387999999999998</v>
          </cell>
          <cell r="O14">
            <v>8.5553000000000008</v>
          </cell>
          <cell r="P14">
            <v>12.9543</v>
          </cell>
          <cell r="Q14">
            <v>20.244599999999998</v>
          </cell>
          <cell r="R14">
            <v>32.416800000000002</v>
          </cell>
          <cell r="S14">
            <v>51.870899999999999</v>
          </cell>
          <cell r="T14">
            <v>112.8</v>
          </cell>
          <cell r="U14">
            <v>199.1</v>
          </cell>
          <cell r="V14">
            <v>358</v>
          </cell>
          <cell r="W14">
            <v>663.7</v>
          </cell>
          <cell r="X14">
            <v>1101.2</v>
          </cell>
          <cell r="Y14">
            <v>1700.8</v>
          </cell>
          <cell r="Z14">
            <v>2448.3000000000002</v>
          </cell>
          <cell r="AA14">
            <v>4276.7</v>
          </cell>
        </row>
        <row r="15">
          <cell r="B15">
            <v>5.5899999999999998E-2</v>
          </cell>
          <cell r="C15">
            <v>7.3899999999999993E-2</v>
          </cell>
          <cell r="D15">
            <v>0.1113</v>
          </cell>
          <cell r="E15">
            <v>0.18890000000000001</v>
          </cell>
          <cell r="F15">
            <v>0.38669999999999999</v>
          </cell>
          <cell r="G15">
            <v>0.501</v>
          </cell>
          <cell r="H15">
            <v>0.60740000000000005</v>
          </cell>
          <cell r="I15">
            <v>0.82650000000000001</v>
          </cell>
          <cell r="J15">
            <v>1.2905</v>
          </cell>
          <cell r="K15">
            <v>1.7615000000000001</v>
          </cell>
          <cell r="L15">
            <v>2.145</v>
          </cell>
          <cell r="M15">
            <v>3.024</v>
          </cell>
          <cell r="N15">
            <v>5.3872999999999998</v>
          </cell>
          <cell r="O15">
            <v>8.7924000000000007</v>
          </cell>
          <cell r="P15">
            <v>13.552899999999999</v>
          </cell>
          <cell r="Q15">
            <v>20.956199999999999</v>
          </cell>
          <cell r="R15">
            <v>34.215400000000002</v>
          </cell>
          <cell r="S15">
            <v>53.720300000000002</v>
          </cell>
          <cell r="T15">
            <v>119.8</v>
          </cell>
          <cell r="U15">
            <v>206.5</v>
          </cell>
          <cell r="V15">
            <v>377.6</v>
          </cell>
          <cell r="W15">
            <v>708</v>
          </cell>
          <cell r="X15">
            <v>1146.8</v>
          </cell>
          <cell r="Y15">
            <v>1780.1</v>
          </cell>
          <cell r="Z15">
            <v>2516.6999999999998</v>
          </cell>
          <cell r="AA15">
            <v>4564.5</v>
          </cell>
        </row>
        <row r="16">
          <cell r="B16">
            <v>5.7099999999999998E-2</v>
          </cell>
          <cell r="C16">
            <v>7.6100000000000001E-2</v>
          </cell>
          <cell r="D16">
            <v>0.1138</v>
          </cell>
          <cell r="E16">
            <v>0.20380000000000001</v>
          </cell>
          <cell r="F16">
            <v>0.4012</v>
          </cell>
          <cell r="G16">
            <v>0.51100000000000001</v>
          </cell>
          <cell r="H16">
            <v>0.61850000000000005</v>
          </cell>
          <cell r="I16">
            <v>0.86509999999999998</v>
          </cell>
          <cell r="J16">
            <v>1.3188</v>
          </cell>
          <cell r="K16">
            <v>1.8278000000000001</v>
          </cell>
          <cell r="L16">
            <v>2.2233999999999998</v>
          </cell>
          <cell r="M16">
            <v>3.1425999999999998</v>
          </cell>
          <cell r="N16">
            <v>5.6837</v>
          </cell>
          <cell r="O16">
            <v>9.1594999999999995</v>
          </cell>
          <cell r="P16">
            <v>13.9284</v>
          </cell>
          <cell r="Q16">
            <v>21.7637</v>
          </cell>
          <cell r="R16">
            <v>35.409799999999997</v>
          </cell>
          <cell r="S16">
            <v>57.133899999999997</v>
          </cell>
          <cell r="T16">
            <v>126.6</v>
          </cell>
          <cell r="U16">
            <v>213.8</v>
          </cell>
          <cell r="V16">
            <v>396.9</v>
          </cell>
          <cell r="W16">
            <v>747.6</v>
          </cell>
          <cell r="X16">
            <v>1185.7</v>
          </cell>
          <cell r="Y16">
            <v>1852.7</v>
          </cell>
          <cell r="Z16">
            <v>2577.1999999999998</v>
          </cell>
          <cell r="AA16">
            <v>4755.5</v>
          </cell>
        </row>
        <row r="17">
          <cell r="B17">
            <v>5.79E-2</v>
          </cell>
          <cell r="C17">
            <v>7.8700000000000006E-2</v>
          </cell>
          <cell r="D17">
            <v>0.1171</v>
          </cell>
          <cell r="E17">
            <v>0.21240000000000001</v>
          </cell>
          <cell r="F17">
            <v>0.41360000000000002</v>
          </cell>
          <cell r="G17">
            <v>0.51959999999999995</v>
          </cell>
          <cell r="H17">
            <v>0.64849999999999997</v>
          </cell>
          <cell r="I17">
            <v>0.91349999999999998</v>
          </cell>
          <cell r="J17">
            <v>1.3552999999999999</v>
          </cell>
          <cell r="K17">
            <v>1.8692</v>
          </cell>
          <cell r="L17">
            <v>2.2991999999999999</v>
          </cell>
          <cell r="M17">
            <v>3.5337999999999998</v>
          </cell>
          <cell r="N17">
            <v>5.9180999999999999</v>
          </cell>
          <cell r="O17">
            <v>9.6056000000000008</v>
          </cell>
          <cell r="P17">
            <v>14.275700000000001</v>
          </cell>
          <cell r="Q17">
            <v>22.729299999999999</v>
          </cell>
          <cell r="R17">
            <v>36.686</v>
          </cell>
          <cell r="S17">
            <v>58.7913</v>
          </cell>
          <cell r="T17">
            <v>134.69999999999999</v>
          </cell>
          <cell r="U17">
            <v>223.1</v>
          </cell>
          <cell r="V17">
            <v>412.5</v>
          </cell>
          <cell r="W17">
            <v>787.7</v>
          </cell>
          <cell r="X17">
            <v>1215.0999999999999</v>
          </cell>
          <cell r="Y17">
            <v>1979.5</v>
          </cell>
          <cell r="Z17">
            <v>2626</v>
          </cell>
          <cell r="AA17">
            <v>4951.7</v>
          </cell>
        </row>
      </sheetData>
      <sheetData sheetId="80"/>
      <sheetData sheetId="81"/>
      <sheetData sheetId="8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PUT"/>
      <sheetName val="PKZ"/>
      <sheetName val="BS (E)"/>
      <sheetName val="BS(U1)"/>
      <sheetName val="NOTES"/>
      <sheetName val="RSTMT DIFF"/>
      <sheetName val="EQUITY"/>
      <sheetName val="DEPR"/>
      <sheetName val="DT"/>
      <sheetName val="SVR"/>
      <sheetName val="STK"/>
      <sheetName val="OA"/>
      <sheetName val="OL"/>
      <sheetName val="INV"/>
      <sheetName val="FA"/>
      <sheetName val="IFA"/>
      <sheetName val="SFA"/>
      <sheetName val="CAPITAL"/>
      <sheetName val="LG RES"/>
      <sheetName val="PRM"/>
      <sheetName val="PL(IND)"/>
      <sheetName val="PL(COS)"/>
      <sheetName val="PL(DIV)"/>
      <sheetName val="PL(SALE)"/>
      <sheetName val="BS (py)"/>
      <sheetName val="ASSETS"/>
      <sheetName val="LIABILITIES"/>
      <sheetName val="INCOME"/>
      <sheetName val="B FWD"/>
      <sheetName val="REV"/>
      <sheetName val="ADJ"/>
      <sheetName val="REC"/>
      <sheetName val="ELM"/>
      <sheetName val="RECON"/>
      <sheetName val="RATIO"/>
      <sheetName val="Q2"/>
      <sheetName val="T2"/>
      <sheetName val="R2"/>
      <sheetName val="P2"/>
      <sheetName val="N2"/>
      <sheetName val="M2"/>
      <sheetName val="L2"/>
      <sheetName val="K2"/>
      <sheetName val="J2"/>
      <sheetName val="I2"/>
      <sheetName val="H2"/>
      <sheetName val="F2"/>
      <sheetName val="E2"/>
      <sheetName val="10A"/>
      <sheetName val="11A"/>
      <sheetName val="12A"/>
      <sheetName val="13A"/>
      <sheetName val="14A"/>
      <sheetName val="15A"/>
      <sheetName val="17A"/>
      <sheetName val="18A"/>
      <sheetName val="19A"/>
      <sheetName val="24A"/>
      <sheetName val="25A"/>
      <sheetName val="26A"/>
      <sheetName val="30A"/>
      <sheetName val="32A"/>
      <sheetName val="33A"/>
      <sheetName val="34A"/>
      <sheetName val="36A"/>
      <sheetName val="37A"/>
      <sheetName val="38A"/>
      <sheetName val="39A"/>
      <sheetName val="47A"/>
      <sheetName val="50A"/>
      <sheetName val="60A"/>
      <sheetName val="62A"/>
      <sheetName val="63A"/>
      <sheetName val="64A"/>
      <sheetName val="65A"/>
      <sheetName val="66A"/>
      <sheetName val="67A"/>
      <sheetName val="IND"/>
      <sheetName val="PIVOT R CALC"/>
      <sheetName val="CALC PIVOT"/>
    </sheetNames>
    <sheetDataSet>
      <sheetData sheetId="0" refreshError="1"/>
      <sheetData sheetId="1" refreshError="1">
        <row r="1">
          <cell r="AH1" t="str">
            <v>30.09.2004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ktif"/>
      <sheetName val="AYRGELIR"/>
      <sheetName val="Düz.-Sın."/>
      <sheetName val="önder"/>
      <sheetName val="Pasif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F10"/>
  <sheetViews>
    <sheetView zoomScale="75" workbookViewId="0">
      <selection activeCell="B9" sqref="B9"/>
    </sheetView>
  </sheetViews>
  <sheetFormatPr defaultRowHeight="14.25"/>
  <cols>
    <col min="1" max="1" width="22.140625" style="199" bestFit="1" customWidth="1"/>
    <col min="2" max="2" width="93.7109375" style="199" bestFit="1" customWidth="1"/>
    <col min="3" max="3" width="2.7109375" style="199" bestFit="1" customWidth="1"/>
    <col min="4" max="16384" width="9.140625" style="199"/>
  </cols>
  <sheetData>
    <row r="1" spans="1:6">
      <c r="A1" s="589" t="s">
        <v>127</v>
      </c>
      <c r="B1" s="589"/>
      <c r="C1" s="589"/>
      <c r="D1" s="589"/>
      <c r="E1" s="589"/>
      <c r="F1" s="589"/>
    </row>
    <row r="2" spans="1:6" ht="15">
      <c r="A2" s="200"/>
    </row>
    <row r="3" spans="1:6">
      <c r="A3" s="201" t="s">
        <v>124</v>
      </c>
      <c r="B3" s="202" t="s">
        <v>351</v>
      </c>
    </row>
    <row r="4" spans="1:6">
      <c r="A4" s="201" t="s">
        <v>125</v>
      </c>
      <c r="B4" s="203">
        <v>41639</v>
      </c>
    </row>
    <row r="5" spans="1:6">
      <c r="A5" s="201" t="s">
        <v>126</v>
      </c>
      <c r="B5" s="203">
        <v>41274</v>
      </c>
    </row>
    <row r="6" spans="1:6">
      <c r="A6" s="199" t="s">
        <v>151</v>
      </c>
      <c r="B6" s="202" t="s">
        <v>985</v>
      </c>
    </row>
    <row r="7" spans="1:6">
      <c r="A7" s="199" t="s">
        <v>152</v>
      </c>
      <c r="B7" s="202" t="s">
        <v>986</v>
      </c>
    </row>
    <row r="8" spans="1:6">
      <c r="A8" s="199" t="s">
        <v>153</v>
      </c>
      <c r="B8" s="203">
        <v>41659</v>
      </c>
    </row>
    <row r="10" spans="1:6">
      <c r="C10" s="199" t="s">
        <v>199</v>
      </c>
    </row>
  </sheetData>
  <mergeCells count="1">
    <mergeCell ref="A1:F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2"/>
  <sheetViews>
    <sheetView workbookViewId="0">
      <selection activeCell="D15" sqref="D15"/>
    </sheetView>
  </sheetViews>
  <sheetFormatPr defaultRowHeight="12.75"/>
  <cols>
    <col min="1" max="1" width="12.5703125" style="541" customWidth="1"/>
    <col min="2" max="2" width="37.85546875" customWidth="1"/>
    <col min="3" max="3" width="18.85546875" style="220" customWidth="1"/>
    <col min="4" max="5" width="17.5703125" style="220" customWidth="1"/>
    <col min="6" max="6" width="16.28515625" style="220" customWidth="1"/>
    <col min="7" max="7" width="13.42578125" style="220" bestFit="1" customWidth="1"/>
    <col min="9" max="9" width="0" hidden="1" customWidth="1"/>
    <col min="10" max="10" width="12.140625" bestFit="1" customWidth="1"/>
    <col min="12" max="12" width="33.140625" bestFit="1" customWidth="1"/>
    <col min="13" max="14" width="10.140625" bestFit="1" customWidth="1"/>
    <col min="17" max="17" width="9.28515625" bestFit="1" customWidth="1"/>
  </cols>
  <sheetData>
    <row r="1" spans="1:13">
      <c r="A1" s="540" t="s">
        <v>804</v>
      </c>
      <c r="B1" s="302" t="s">
        <v>805</v>
      </c>
      <c r="C1" s="303" t="s">
        <v>806</v>
      </c>
      <c r="D1" s="303" t="s">
        <v>807</v>
      </c>
      <c r="E1" s="303" t="s">
        <v>808</v>
      </c>
      <c r="F1" s="303" t="s">
        <v>809</v>
      </c>
      <c r="G1" s="294"/>
    </row>
    <row r="2" spans="1:13">
      <c r="A2" s="293" t="s">
        <v>987</v>
      </c>
      <c r="B2" s="293" t="s">
        <v>359</v>
      </c>
      <c r="C2" s="304">
        <v>17783008.989999998</v>
      </c>
      <c r="D2" s="304">
        <v>8946548.5999999996</v>
      </c>
      <c r="E2" s="304">
        <v>8836460.3900000006</v>
      </c>
      <c r="F2" s="304"/>
      <c r="G2" s="220">
        <f t="shared" ref="G2:G65" si="0">ROUND((E2-F2),0)</f>
        <v>8836460</v>
      </c>
    </row>
    <row r="3" spans="1:13">
      <c r="A3" s="293" t="s">
        <v>988</v>
      </c>
      <c r="B3" s="293" t="s">
        <v>360</v>
      </c>
      <c r="C3" s="304">
        <v>1655614.01</v>
      </c>
      <c r="D3" s="304">
        <v>1010513.2</v>
      </c>
      <c r="E3" s="304">
        <v>645100.81000000006</v>
      </c>
      <c r="F3" s="304"/>
      <c r="G3" s="220">
        <f t="shared" si="0"/>
        <v>645101</v>
      </c>
    </row>
    <row r="4" spans="1:13">
      <c r="A4" s="293">
        <v>100</v>
      </c>
      <c r="B4" s="293" t="s">
        <v>325</v>
      </c>
      <c r="C4" s="304">
        <v>15228.59</v>
      </c>
      <c r="D4" s="304">
        <v>14913.67</v>
      </c>
      <c r="E4" s="304">
        <v>314.92</v>
      </c>
      <c r="F4" s="304"/>
      <c r="G4" s="220">
        <f t="shared" si="0"/>
        <v>315</v>
      </c>
    </row>
    <row r="5" spans="1:13">
      <c r="A5" s="293" t="s">
        <v>361</v>
      </c>
      <c r="B5" s="293" t="s">
        <v>362</v>
      </c>
      <c r="C5" s="304">
        <v>15228.59</v>
      </c>
      <c r="D5" s="304">
        <v>14913.67</v>
      </c>
      <c r="E5" s="304">
        <v>314.92</v>
      </c>
      <c r="F5" s="304"/>
      <c r="G5" s="220">
        <f t="shared" si="0"/>
        <v>315</v>
      </c>
    </row>
    <row r="6" spans="1:13" ht="16.5">
      <c r="A6" s="293" t="s">
        <v>363</v>
      </c>
      <c r="B6" s="293" t="s">
        <v>364</v>
      </c>
      <c r="C6" s="304">
        <v>15228.59</v>
      </c>
      <c r="D6" s="304">
        <v>14913.67</v>
      </c>
      <c r="E6" s="304">
        <v>314.92</v>
      </c>
      <c r="F6" s="304"/>
      <c r="G6" s="220">
        <f t="shared" si="0"/>
        <v>315</v>
      </c>
      <c r="K6" s="548">
        <v>548</v>
      </c>
      <c r="M6" s="245">
        <v>19853</v>
      </c>
    </row>
    <row r="7" spans="1:13" ht="16.5">
      <c r="A7" s="293">
        <v>102</v>
      </c>
      <c r="B7" s="293" t="s">
        <v>326</v>
      </c>
      <c r="C7" s="304">
        <v>1640385.42</v>
      </c>
      <c r="D7" s="304">
        <v>995599.53</v>
      </c>
      <c r="E7" s="304">
        <v>644785.89</v>
      </c>
      <c r="F7" s="304"/>
      <c r="G7" s="220">
        <f t="shared" si="0"/>
        <v>644786</v>
      </c>
      <c r="K7" s="301"/>
      <c r="M7" s="245">
        <v>760079</v>
      </c>
    </row>
    <row r="8" spans="1:13" ht="16.5">
      <c r="A8" s="293" t="s">
        <v>365</v>
      </c>
      <c r="B8" s="293" t="s">
        <v>366</v>
      </c>
      <c r="C8" s="304">
        <v>558819.75</v>
      </c>
      <c r="D8" s="304">
        <v>534888.54</v>
      </c>
      <c r="E8" s="304">
        <v>23931.21</v>
      </c>
      <c r="F8" s="304"/>
      <c r="G8" s="220">
        <f t="shared" si="0"/>
        <v>23931</v>
      </c>
      <c r="K8" s="549">
        <v>779932</v>
      </c>
    </row>
    <row r="9" spans="1:13">
      <c r="A9" s="293" t="s">
        <v>367</v>
      </c>
      <c r="B9" s="293" t="s">
        <v>368</v>
      </c>
      <c r="C9" s="304">
        <v>470373.83</v>
      </c>
      <c r="D9" s="304">
        <v>461289.79</v>
      </c>
      <c r="E9" s="304">
        <v>9084.0400000000009</v>
      </c>
      <c r="F9" s="304"/>
      <c r="G9" s="220">
        <f t="shared" si="0"/>
        <v>9084</v>
      </c>
    </row>
    <row r="10" spans="1:13">
      <c r="A10" s="293" t="s">
        <v>369</v>
      </c>
      <c r="B10" s="293" t="s">
        <v>370</v>
      </c>
      <c r="C10" s="304">
        <v>470373.83</v>
      </c>
      <c r="D10" s="304">
        <v>461289.79</v>
      </c>
      <c r="E10" s="304">
        <v>9084.0400000000009</v>
      </c>
      <c r="F10" s="304"/>
      <c r="G10" s="220">
        <f t="shared" si="0"/>
        <v>9084</v>
      </c>
    </row>
    <row r="11" spans="1:13">
      <c r="A11" s="293" t="s">
        <v>371</v>
      </c>
      <c r="B11" s="293" t="s">
        <v>372</v>
      </c>
      <c r="C11" s="304">
        <v>1774.25</v>
      </c>
      <c r="D11" s="304">
        <v>1208.5</v>
      </c>
      <c r="E11" s="304">
        <v>565.75</v>
      </c>
      <c r="F11" s="304"/>
      <c r="G11" s="220">
        <f t="shared" si="0"/>
        <v>566</v>
      </c>
    </row>
    <row r="12" spans="1:13">
      <c r="A12" s="293" t="s">
        <v>373</v>
      </c>
      <c r="B12" s="293" t="s">
        <v>374</v>
      </c>
      <c r="C12" s="304">
        <v>1774.25</v>
      </c>
      <c r="D12" s="304">
        <v>1208.5</v>
      </c>
      <c r="E12" s="304">
        <v>565.75</v>
      </c>
      <c r="F12" s="304"/>
      <c r="G12" s="220">
        <f t="shared" si="0"/>
        <v>566</v>
      </c>
    </row>
    <row r="13" spans="1:13">
      <c r="A13" s="293" t="s">
        <v>375</v>
      </c>
      <c r="B13" s="293" t="s">
        <v>376</v>
      </c>
      <c r="C13" s="304">
        <v>86187</v>
      </c>
      <c r="D13" s="304">
        <v>72085</v>
      </c>
      <c r="E13" s="304">
        <v>14102</v>
      </c>
      <c r="F13" s="304"/>
      <c r="G13" s="220">
        <f t="shared" si="0"/>
        <v>14102</v>
      </c>
    </row>
    <row r="14" spans="1:13">
      <c r="A14" s="293" t="s">
        <v>377</v>
      </c>
      <c r="B14" s="293" t="s">
        <v>378</v>
      </c>
      <c r="C14" s="304">
        <v>86187</v>
      </c>
      <c r="D14" s="304">
        <v>72085</v>
      </c>
      <c r="E14" s="304">
        <v>14102</v>
      </c>
      <c r="F14" s="304"/>
      <c r="G14" s="220">
        <f t="shared" si="0"/>
        <v>14102</v>
      </c>
    </row>
    <row r="15" spans="1:13">
      <c r="A15" s="293" t="s">
        <v>379</v>
      </c>
      <c r="B15" s="293" t="s">
        <v>380</v>
      </c>
      <c r="C15" s="304">
        <v>484.67</v>
      </c>
      <c r="D15" s="304">
        <v>305.25</v>
      </c>
      <c r="E15" s="304">
        <v>179.42</v>
      </c>
      <c r="F15" s="304"/>
      <c r="G15" s="220">
        <f t="shared" si="0"/>
        <v>179</v>
      </c>
    </row>
    <row r="16" spans="1:13">
      <c r="A16" s="293" t="s">
        <v>381</v>
      </c>
      <c r="B16" s="293" t="s">
        <v>382</v>
      </c>
      <c r="C16" s="304">
        <v>484.67</v>
      </c>
      <c r="D16" s="304">
        <v>305.25</v>
      </c>
      <c r="E16" s="304">
        <v>179.42</v>
      </c>
      <c r="F16" s="304"/>
      <c r="G16" s="220">
        <f t="shared" si="0"/>
        <v>179</v>
      </c>
    </row>
    <row r="17" spans="1:9">
      <c r="A17" s="293" t="s">
        <v>383</v>
      </c>
      <c r="B17" s="293" t="s">
        <v>384</v>
      </c>
      <c r="C17" s="304">
        <v>1081565.67</v>
      </c>
      <c r="D17" s="304">
        <v>460710.99</v>
      </c>
      <c r="E17" s="304">
        <v>620854.68000000005</v>
      </c>
      <c r="F17" s="304"/>
      <c r="G17" s="220">
        <f t="shared" si="0"/>
        <v>620855</v>
      </c>
      <c r="H17" s="220">
        <f>G7-G17</f>
        <v>23931</v>
      </c>
    </row>
    <row r="18" spans="1:9">
      <c r="A18" s="293" t="s">
        <v>385</v>
      </c>
      <c r="B18" s="293" t="s">
        <v>368</v>
      </c>
      <c r="C18" s="304">
        <v>1081565.67</v>
      </c>
      <c r="D18" s="304">
        <v>460710.99</v>
      </c>
      <c r="E18" s="304">
        <v>620854.68000000005</v>
      </c>
      <c r="F18" s="304"/>
      <c r="G18" s="220">
        <f t="shared" si="0"/>
        <v>620855</v>
      </c>
    </row>
    <row r="19" spans="1:9">
      <c r="A19" s="293" t="s">
        <v>386</v>
      </c>
      <c r="B19" s="293" t="s">
        <v>387</v>
      </c>
      <c r="C19" s="304">
        <v>598258.39</v>
      </c>
      <c r="D19" s="304">
        <v>425715.9</v>
      </c>
      <c r="E19" s="304">
        <v>172542.49</v>
      </c>
      <c r="F19" s="304"/>
      <c r="G19" s="220">
        <f t="shared" si="0"/>
        <v>172542</v>
      </c>
    </row>
    <row r="20" spans="1:9">
      <c r="A20" s="293" t="s">
        <v>388</v>
      </c>
      <c r="B20" s="293" t="s">
        <v>389</v>
      </c>
      <c r="C20" s="304">
        <v>483307.28</v>
      </c>
      <c r="D20" s="304">
        <v>34995.089999999997</v>
      </c>
      <c r="E20" s="304">
        <v>448312.19</v>
      </c>
      <c r="F20" s="304"/>
      <c r="G20" s="220">
        <f t="shared" si="0"/>
        <v>448312</v>
      </c>
    </row>
    <row r="21" spans="1:9">
      <c r="A21" s="293" t="s">
        <v>989</v>
      </c>
      <c r="B21" s="293" t="s">
        <v>390</v>
      </c>
      <c r="C21" s="304">
        <v>1784.46</v>
      </c>
      <c r="D21" s="304">
        <v>0</v>
      </c>
      <c r="E21" s="304">
        <v>1784.46</v>
      </c>
      <c r="F21" s="304"/>
      <c r="G21" s="220">
        <f t="shared" si="0"/>
        <v>1784</v>
      </c>
    </row>
    <row r="22" spans="1:9" ht="16.5">
      <c r="A22" s="293">
        <v>126</v>
      </c>
      <c r="B22" s="293" t="s">
        <v>391</v>
      </c>
      <c r="C22" s="304">
        <v>1784.46</v>
      </c>
      <c r="D22" s="304">
        <v>0</v>
      </c>
      <c r="E22" s="304">
        <v>1784.46</v>
      </c>
      <c r="F22" s="304"/>
      <c r="G22" s="220">
        <f t="shared" si="0"/>
        <v>1784</v>
      </c>
      <c r="I22" s="471">
        <v>17607</v>
      </c>
    </row>
    <row r="23" spans="1:9" ht="16.5">
      <c r="A23" s="293" t="s">
        <v>392</v>
      </c>
      <c r="B23" s="293" t="s">
        <v>393</v>
      </c>
      <c r="C23" s="304">
        <v>1784.46</v>
      </c>
      <c r="D23" s="304">
        <v>0</v>
      </c>
      <c r="E23" s="304">
        <v>1784.46</v>
      </c>
      <c r="F23" s="304"/>
      <c r="G23" s="220">
        <f t="shared" si="0"/>
        <v>1784</v>
      </c>
      <c r="I23" s="471">
        <v>1784</v>
      </c>
    </row>
    <row r="24" spans="1:9">
      <c r="A24" s="293" t="s">
        <v>394</v>
      </c>
      <c r="B24" s="293" t="s">
        <v>395</v>
      </c>
      <c r="C24" s="304">
        <v>100</v>
      </c>
      <c r="D24" s="304">
        <v>0</v>
      </c>
      <c r="E24" s="304">
        <v>100</v>
      </c>
      <c r="F24" s="304"/>
      <c r="G24" s="220">
        <f t="shared" si="0"/>
        <v>100</v>
      </c>
    </row>
    <row r="25" spans="1:9">
      <c r="A25" s="293" t="s">
        <v>396</v>
      </c>
      <c r="B25" s="293" t="s">
        <v>397</v>
      </c>
      <c r="C25" s="304">
        <v>100</v>
      </c>
      <c r="D25" s="304">
        <v>0</v>
      </c>
      <c r="E25" s="304">
        <v>100</v>
      </c>
      <c r="F25" s="304"/>
      <c r="G25" s="220">
        <f t="shared" si="0"/>
        <v>100</v>
      </c>
    </row>
    <row r="26" spans="1:9">
      <c r="A26" s="293" t="s">
        <v>398</v>
      </c>
      <c r="B26" s="293" t="s">
        <v>399</v>
      </c>
      <c r="C26" s="304">
        <v>1684.46</v>
      </c>
      <c r="D26" s="304">
        <v>0</v>
      </c>
      <c r="E26" s="304">
        <v>1684.46</v>
      </c>
      <c r="F26" s="304"/>
      <c r="G26" s="220">
        <f t="shared" si="0"/>
        <v>1684</v>
      </c>
    </row>
    <row r="27" spans="1:9">
      <c r="A27" s="293" t="s">
        <v>400</v>
      </c>
      <c r="B27" s="293" t="s">
        <v>401</v>
      </c>
      <c r="C27" s="304">
        <v>1684.46</v>
      </c>
      <c r="D27" s="304">
        <v>0</v>
      </c>
      <c r="E27" s="304">
        <v>1684.46</v>
      </c>
      <c r="F27" s="304"/>
      <c r="G27" s="220">
        <f t="shared" si="0"/>
        <v>1684</v>
      </c>
    </row>
    <row r="28" spans="1:9">
      <c r="A28" s="293" t="s">
        <v>990</v>
      </c>
      <c r="B28" s="293" t="s">
        <v>198</v>
      </c>
      <c r="C28" s="304">
        <v>17607.169999999998</v>
      </c>
      <c r="D28" s="304">
        <v>0</v>
      </c>
      <c r="E28" s="304">
        <v>17607.169999999998</v>
      </c>
      <c r="F28" s="304"/>
      <c r="G28" s="220">
        <f t="shared" si="0"/>
        <v>17607</v>
      </c>
    </row>
    <row r="29" spans="1:9">
      <c r="A29" s="293">
        <v>136</v>
      </c>
      <c r="B29" s="293" t="s">
        <v>402</v>
      </c>
      <c r="C29" s="304">
        <v>17607.169999999998</v>
      </c>
      <c r="D29" s="304">
        <v>0</v>
      </c>
      <c r="E29" s="304">
        <v>17607.169999999998</v>
      </c>
      <c r="F29" s="304"/>
      <c r="G29" s="220">
        <f t="shared" si="0"/>
        <v>17607</v>
      </c>
    </row>
    <row r="30" spans="1:9">
      <c r="A30" s="293" t="s">
        <v>403</v>
      </c>
      <c r="B30" s="293" t="s">
        <v>404</v>
      </c>
      <c r="C30" s="304">
        <v>17607.169999999998</v>
      </c>
      <c r="D30" s="304">
        <v>0</v>
      </c>
      <c r="E30" s="304">
        <v>17607.169999999998</v>
      </c>
      <c r="F30" s="304"/>
      <c r="G30" s="220">
        <f t="shared" si="0"/>
        <v>17607</v>
      </c>
    </row>
    <row r="31" spans="1:9">
      <c r="A31" s="293" t="s">
        <v>405</v>
      </c>
      <c r="B31" s="293" t="s">
        <v>406</v>
      </c>
      <c r="C31" s="304">
        <v>17607.169999999998</v>
      </c>
      <c r="D31" s="304">
        <v>0</v>
      </c>
      <c r="E31" s="304">
        <v>17607.169999999998</v>
      </c>
      <c r="F31" s="304"/>
      <c r="G31" s="220">
        <f t="shared" si="0"/>
        <v>17607</v>
      </c>
    </row>
    <row r="32" spans="1:9">
      <c r="A32" s="293" t="s">
        <v>407</v>
      </c>
      <c r="B32" s="293" t="s">
        <v>408</v>
      </c>
      <c r="C32" s="304">
        <v>481.98</v>
      </c>
      <c r="D32" s="304">
        <v>0</v>
      </c>
      <c r="E32" s="304">
        <v>481.98</v>
      </c>
      <c r="F32" s="304"/>
      <c r="G32" s="220">
        <f t="shared" si="0"/>
        <v>482</v>
      </c>
    </row>
    <row r="33" spans="1:7">
      <c r="A33" s="293" t="s">
        <v>409</v>
      </c>
      <c r="B33" s="293" t="s">
        <v>410</v>
      </c>
      <c r="C33" s="304">
        <v>4496.7</v>
      </c>
      <c r="D33" s="304">
        <v>0</v>
      </c>
      <c r="E33" s="304">
        <v>4496.7</v>
      </c>
      <c r="F33" s="304"/>
      <c r="G33" s="220">
        <f t="shared" si="0"/>
        <v>4497</v>
      </c>
    </row>
    <row r="34" spans="1:7">
      <c r="A34" s="293" t="s">
        <v>411</v>
      </c>
      <c r="B34" s="293" t="s">
        <v>412</v>
      </c>
      <c r="C34" s="304">
        <v>12628.49</v>
      </c>
      <c r="D34" s="304">
        <v>0</v>
      </c>
      <c r="E34" s="304">
        <v>12628.49</v>
      </c>
      <c r="F34" s="304"/>
      <c r="G34" s="220">
        <f t="shared" si="0"/>
        <v>12628</v>
      </c>
    </row>
    <row r="35" spans="1:7">
      <c r="A35" s="293" t="s">
        <v>991</v>
      </c>
      <c r="B35" s="293" t="s">
        <v>413</v>
      </c>
      <c r="C35" s="304">
        <v>7500000</v>
      </c>
      <c r="D35" s="304">
        <v>0</v>
      </c>
      <c r="E35" s="304">
        <v>7500000</v>
      </c>
      <c r="F35" s="304"/>
      <c r="G35" s="220">
        <f t="shared" si="0"/>
        <v>7500000</v>
      </c>
    </row>
    <row r="36" spans="1:7">
      <c r="A36" s="293">
        <v>153</v>
      </c>
      <c r="B36" s="293" t="s">
        <v>414</v>
      </c>
      <c r="C36" s="304">
        <v>7500000</v>
      </c>
      <c r="D36" s="304">
        <v>0</v>
      </c>
      <c r="E36" s="304">
        <v>7500000</v>
      </c>
      <c r="F36" s="304"/>
      <c r="G36" s="220">
        <f t="shared" si="0"/>
        <v>7500000</v>
      </c>
    </row>
    <row r="37" spans="1:7">
      <c r="A37" s="293" t="s">
        <v>415</v>
      </c>
      <c r="B37" s="293" t="s">
        <v>416</v>
      </c>
      <c r="C37" s="304">
        <v>7500000</v>
      </c>
      <c r="D37" s="304">
        <v>0</v>
      </c>
      <c r="E37" s="304">
        <v>7500000</v>
      </c>
      <c r="F37" s="304"/>
      <c r="G37" s="220">
        <f t="shared" si="0"/>
        <v>7500000</v>
      </c>
    </row>
    <row r="38" spans="1:7">
      <c r="A38" s="293" t="s">
        <v>417</v>
      </c>
      <c r="B38" s="293" t="s">
        <v>418</v>
      </c>
      <c r="C38" s="304">
        <v>7500000</v>
      </c>
      <c r="D38" s="304">
        <v>0</v>
      </c>
      <c r="E38" s="304">
        <v>7500000</v>
      </c>
      <c r="F38" s="304"/>
      <c r="G38" s="220">
        <f t="shared" si="0"/>
        <v>7500000</v>
      </c>
    </row>
    <row r="39" spans="1:7">
      <c r="A39" s="293" t="s">
        <v>419</v>
      </c>
      <c r="B39" s="293" t="s">
        <v>420</v>
      </c>
      <c r="C39" s="304">
        <v>625000</v>
      </c>
      <c r="D39" s="304">
        <v>0</v>
      </c>
      <c r="E39" s="304">
        <v>625000</v>
      </c>
      <c r="F39" s="304"/>
      <c r="G39" s="220">
        <f t="shared" si="0"/>
        <v>625000</v>
      </c>
    </row>
    <row r="40" spans="1:7">
      <c r="A40" s="293" t="s">
        <v>421</v>
      </c>
      <c r="B40" s="293" t="s">
        <v>422</v>
      </c>
      <c r="C40" s="304">
        <v>625000</v>
      </c>
      <c r="D40" s="304">
        <v>0</v>
      </c>
      <c r="E40" s="304">
        <v>625000</v>
      </c>
      <c r="F40" s="304"/>
      <c r="G40" s="220">
        <f t="shared" si="0"/>
        <v>625000</v>
      </c>
    </row>
    <row r="41" spans="1:7">
      <c r="A41" s="293" t="s">
        <v>423</v>
      </c>
      <c r="B41" s="293" t="s">
        <v>424</v>
      </c>
      <c r="C41" s="304">
        <v>625000</v>
      </c>
      <c r="D41" s="304">
        <v>0</v>
      </c>
      <c r="E41" s="304">
        <v>625000</v>
      </c>
      <c r="F41" s="304"/>
      <c r="G41" s="220">
        <f t="shared" si="0"/>
        <v>625000</v>
      </c>
    </row>
    <row r="42" spans="1:7">
      <c r="A42" s="293" t="s">
        <v>425</v>
      </c>
      <c r="B42" s="293" t="s">
        <v>426</v>
      </c>
      <c r="C42" s="304">
        <v>625000</v>
      </c>
      <c r="D42" s="304">
        <v>0</v>
      </c>
      <c r="E42" s="304">
        <v>625000</v>
      </c>
      <c r="F42" s="304"/>
      <c r="G42" s="220">
        <f t="shared" si="0"/>
        <v>625000</v>
      </c>
    </row>
    <row r="43" spans="1:7">
      <c r="A43" s="293" t="s">
        <v>427</v>
      </c>
      <c r="B43" s="293" t="s">
        <v>428</v>
      </c>
      <c r="C43" s="304">
        <v>625000</v>
      </c>
      <c r="D43" s="304">
        <v>0</v>
      </c>
      <c r="E43" s="304">
        <v>625000</v>
      </c>
      <c r="F43" s="304"/>
      <c r="G43" s="220">
        <f t="shared" si="0"/>
        <v>625000</v>
      </c>
    </row>
    <row r="44" spans="1:7">
      <c r="A44" s="293" t="s">
        <v>429</v>
      </c>
      <c r="B44" s="293" t="s">
        <v>430</v>
      </c>
      <c r="C44" s="304">
        <v>625000</v>
      </c>
      <c r="D44" s="304">
        <v>0</v>
      </c>
      <c r="E44" s="304">
        <v>625000</v>
      </c>
      <c r="F44" s="304"/>
      <c r="G44" s="220">
        <f t="shared" si="0"/>
        <v>625000</v>
      </c>
    </row>
    <row r="45" spans="1:7">
      <c r="A45" s="293" t="s">
        <v>431</v>
      </c>
      <c r="B45" s="293" t="s">
        <v>432</v>
      </c>
      <c r="C45" s="304">
        <v>625000</v>
      </c>
      <c r="D45" s="304">
        <v>0</v>
      </c>
      <c r="E45" s="304">
        <v>625000</v>
      </c>
      <c r="F45" s="304"/>
      <c r="G45" s="220">
        <f t="shared" si="0"/>
        <v>625000</v>
      </c>
    </row>
    <row r="46" spans="1:7">
      <c r="A46" s="293" t="s">
        <v>433</v>
      </c>
      <c r="B46" s="293" t="s">
        <v>434</v>
      </c>
      <c r="C46" s="304">
        <v>625000</v>
      </c>
      <c r="D46" s="304">
        <v>0</v>
      </c>
      <c r="E46" s="304">
        <v>625000</v>
      </c>
      <c r="F46" s="304"/>
      <c r="G46" s="220">
        <f t="shared" si="0"/>
        <v>625000</v>
      </c>
    </row>
    <row r="47" spans="1:7">
      <c r="A47" s="293" t="s">
        <v>435</v>
      </c>
      <c r="B47" s="293" t="s">
        <v>436</v>
      </c>
      <c r="C47" s="304">
        <v>625000</v>
      </c>
      <c r="D47" s="304">
        <v>0</v>
      </c>
      <c r="E47" s="304">
        <v>625000</v>
      </c>
      <c r="F47" s="304"/>
      <c r="G47" s="220">
        <f t="shared" si="0"/>
        <v>625000</v>
      </c>
    </row>
    <row r="48" spans="1:7">
      <c r="A48" s="293" t="s">
        <v>437</v>
      </c>
      <c r="B48" s="293" t="s">
        <v>438</v>
      </c>
      <c r="C48" s="304">
        <v>625000</v>
      </c>
      <c r="D48" s="304">
        <v>0</v>
      </c>
      <c r="E48" s="304">
        <v>625000</v>
      </c>
      <c r="F48" s="304"/>
      <c r="G48" s="220">
        <f t="shared" si="0"/>
        <v>625000</v>
      </c>
    </row>
    <row r="49" spans="1:7">
      <c r="A49" s="293" t="s">
        <v>439</v>
      </c>
      <c r="B49" s="293" t="s">
        <v>440</v>
      </c>
      <c r="C49" s="304">
        <v>625000</v>
      </c>
      <c r="D49" s="304">
        <v>0</v>
      </c>
      <c r="E49" s="304">
        <v>625000</v>
      </c>
      <c r="F49" s="304"/>
      <c r="G49" s="220">
        <f t="shared" si="0"/>
        <v>625000</v>
      </c>
    </row>
    <row r="50" spans="1:7">
      <c r="A50" s="293" t="s">
        <v>441</v>
      </c>
      <c r="B50" s="293" t="s">
        <v>442</v>
      </c>
      <c r="C50" s="304">
        <v>625000</v>
      </c>
      <c r="D50" s="304">
        <v>0</v>
      </c>
      <c r="E50" s="304">
        <v>625000</v>
      </c>
      <c r="F50" s="304"/>
      <c r="G50" s="220">
        <f t="shared" si="0"/>
        <v>625000</v>
      </c>
    </row>
    <row r="51" spans="1:7">
      <c r="A51" s="293" t="s">
        <v>992</v>
      </c>
      <c r="B51" s="293" t="s">
        <v>443</v>
      </c>
      <c r="C51" s="304">
        <v>18429.150000000001</v>
      </c>
      <c r="D51" s="304">
        <v>18081.349999999999</v>
      </c>
      <c r="E51" s="304">
        <v>347.8</v>
      </c>
      <c r="F51" s="304"/>
      <c r="G51" s="220">
        <f t="shared" si="0"/>
        <v>348</v>
      </c>
    </row>
    <row r="52" spans="1:7">
      <c r="A52" s="293">
        <v>180</v>
      </c>
      <c r="B52" s="293" t="s">
        <v>444</v>
      </c>
      <c r="C52" s="304">
        <v>5852.99</v>
      </c>
      <c r="D52" s="304">
        <v>5852.99</v>
      </c>
      <c r="E52" s="304"/>
      <c r="F52" s="304"/>
      <c r="G52" s="220">
        <f t="shared" si="0"/>
        <v>0</v>
      </c>
    </row>
    <row r="53" spans="1:7">
      <c r="A53" s="293" t="s">
        <v>445</v>
      </c>
      <c r="B53" s="293" t="s">
        <v>446</v>
      </c>
      <c r="C53" s="304">
        <v>1093.19</v>
      </c>
      <c r="D53" s="304">
        <v>1093.19</v>
      </c>
      <c r="E53" s="304"/>
      <c r="F53" s="304"/>
      <c r="G53" s="220">
        <f t="shared" si="0"/>
        <v>0</v>
      </c>
    </row>
    <row r="54" spans="1:7">
      <c r="A54" s="293" t="s">
        <v>447</v>
      </c>
      <c r="B54" s="293" t="s">
        <v>448</v>
      </c>
      <c r="C54" s="304">
        <v>1093.19</v>
      </c>
      <c r="D54" s="304">
        <v>1093.19</v>
      </c>
      <c r="E54" s="304"/>
      <c r="F54" s="304"/>
      <c r="G54" s="220">
        <f t="shared" si="0"/>
        <v>0</v>
      </c>
    </row>
    <row r="55" spans="1:7">
      <c r="A55" s="293" t="s">
        <v>449</v>
      </c>
      <c r="B55" s="293" t="s">
        <v>450</v>
      </c>
      <c r="C55" s="304">
        <v>1093.19</v>
      </c>
      <c r="D55" s="304">
        <v>1093.19</v>
      </c>
      <c r="E55" s="304"/>
      <c r="F55" s="304"/>
      <c r="G55" s="220">
        <f t="shared" si="0"/>
        <v>0</v>
      </c>
    </row>
    <row r="56" spans="1:7">
      <c r="A56" s="293" t="s">
        <v>603</v>
      </c>
      <c r="B56" s="293" t="s">
        <v>604</v>
      </c>
      <c r="C56" s="304">
        <v>1575.02</v>
      </c>
      <c r="D56" s="304">
        <v>1575.02</v>
      </c>
      <c r="E56" s="304"/>
      <c r="F56" s="304"/>
      <c r="G56" s="220">
        <f t="shared" si="0"/>
        <v>0</v>
      </c>
    </row>
    <row r="57" spans="1:7">
      <c r="A57" s="293" t="s">
        <v>605</v>
      </c>
      <c r="B57" s="293" t="s">
        <v>606</v>
      </c>
      <c r="C57" s="304">
        <v>1575.02</v>
      </c>
      <c r="D57" s="304">
        <v>1575.02</v>
      </c>
      <c r="E57" s="304"/>
      <c r="F57" s="304"/>
      <c r="G57" s="220">
        <f t="shared" si="0"/>
        <v>0</v>
      </c>
    </row>
    <row r="58" spans="1:7">
      <c r="A58" s="293" t="s">
        <v>607</v>
      </c>
      <c r="B58" s="293" t="s">
        <v>608</v>
      </c>
      <c r="C58" s="304">
        <v>1575.02</v>
      </c>
      <c r="D58" s="304">
        <v>1575.02</v>
      </c>
      <c r="E58" s="304"/>
      <c r="F58" s="304"/>
      <c r="G58" s="220">
        <f t="shared" si="0"/>
        <v>0</v>
      </c>
    </row>
    <row r="59" spans="1:7">
      <c r="A59" s="293" t="s">
        <v>609</v>
      </c>
      <c r="B59" s="293" t="s">
        <v>610</v>
      </c>
      <c r="C59" s="304">
        <v>1592.39</v>
      </c>
      <c r="D59" s="304">
        <v>1592.39</v>
      </c>
      <c r="E59" s="304"/>
      <c r="F59" s="304"/>
      <c r="G59" s="220">
        <f t="shared" si="0"/>
        <v>0</v>
      </c>
    </row>
    <row r="60" spans="1:7">
      <c r="A60" s="293" t="s">
        <v>611</v>
      </c>
      <c r="B60" s="293" t="s">
        <v>606</v>
      </c>
      <c r="C60" s="304">
        <v>1592.39</v>
      </c>
      <c r="D60" s="304">
        <v>1592.39</v>
      </c>
      <c r="E60" s="304"/>
      <c r="F60" s="304"/>
      <c r="G60" s="220">
        <f t="shared" si="0"/>
        <v>0</v>
      </c>
    </row>
    <row r="61" spans="1:7">
      <c r="A61" s="293" t="s">
        <v>612</v>
      </c>
      <c r="B61" s="293" t="s">
        <v>450</v>
      </c>
      <c r="C61" s="304">
        <v>1592.39</v>
      </c>
      <c r="D61" s="304">
        <v>1592.39</v>
      </c>
      <c r="E61" s="304"/>
      <c r="F61" s="304"/>
      <c r="G61" s="220">
        <f t="shared" si="0"/>
        <v>0</v>
      </c>
    </row>
    <row r="62" spans="1:7">
      <c r="A62" s="293" t="s">
        <v>613</v>
      </c>
      <c r="B62" s="293" t="s">
        <v>614</v>
      </c>
      <c r="C62" s="304">
        <v>1592.39</v>
      </c>
      <c r="D62" s="304">
        <v>1592.39</v>
      </c>
      <c r="E62" s="304"/>
      <c r="F62" s="304"/>
      <c r="G62" s="220">
        <f t="shared" si="0"/>
        <v>0</v>
      </c>
    </row>
    <row r="63" spans="1:7">
      <c r="A63" s="293" t="s">
        <v>615</v>
      </c>
      <c r="B63" s="293" t="s">
        <v>606</v>
      </c>
      <c r="C63" s="304">
        <v>1592.39</v>
      </c>
      <c r="D63" s="304">
        <v>1592.39</v>
      </c>
      <c r="E63" s="304"/>
      <c r="F63" s="304"/>
      <c r="G63" s="220">
        <f t="shared" si="0"/>
        <v>0</v>
      </c>
    </row>
    <row r="64" spans="1:7">
      <c r="A64" s="293" t="s">
        <v>616</v>
      </c>
      <c r="B64" s="293" t="s">
        <v>450</v>
      </c>
      <c r="C64" s="304">
        <v>1592.39</v>
      </c>
      <c r="D64" s="304">
        <v>1592.39</v>
      </c>
      <c r="E64" s="304"/>
      <c r="F64" s="304"/>
      <c r="G64" s="220">
        <f t="shared" si="0"/>
        <v>0</v>
      </c>
    </row>
    <row r="65" spans="1:7">
      <c r="A65" s="293">
        <v>181</v>
      </c>
      <c r="B65" s="293" t="s">
        <v>451</v>
      </c>
      <c r="C65" s="304">
        <v>12576.16</v>
      </c>
      <c r="D65" s="304">
        <v>12228.36</v>
      </c>
      <c r="E65" s="304">
        <v>347.8</v>
      </c>
      <c r="F65" s="304"/>
      <c r="G65" s="220">
        <f t="shared" si="0"/>
        <v>348</v>
      </c>
    </row>
    <row r="66" spans="1:7">
      <c r="A66" s="293" t="s">
        <v>452</v>
      </c>
      <c r="B66" s="293" t="s">
        <v>453</v>
      </c>
      <c r="C66" s="304">
        <v>12576.16</v>
      </c>
      <c r="D66" s="304">
        <v>12228.36</v>
      </c>
      <c r="E66" s="304">
        <v>347.8</v>
      </c>
      <c r="F66" s="304"/>
      <c r="G66" s="220">
        <f t="shared" ref="G66:G129" si="1">ROUND((E66-F66),0)</f>
        <v>348</v>
      </c>
    </row>
    <row r="67" spans="1:7">
      <c r="A67" s="293" t="s">
        <v>454</v>
      </c>
      <c r="B67" s="293" t="s">
        <v>455</v>
      </c>
      <c r="C67" s="304">
        <v>6132.3</v>
      </c>
      <c r="D67" s="304">
        <v>5878.9</v>
      </c>
      <c r="E67" s="304">
        <v>253.4</v>
      </c>
      <c r="F67" s="304"/>
      <c r="G67" s="220">
        <f t="shared" si="1"/>
        <v>253</v>
      </c>
    </row>
    <row r="68" spans="1:7">
      <c r="A68" s="293" t="s">
        <v>456</v>
      </c>
      <c r="B68" s="293" t="s">
        <v>457</v>
      </c>
      <c r="C68" s="304">
        <v>6443.86</v>
      </c>
      <c r="D68" s="304">
        <v>6349.46</v>
      </c>
      <c r="E68" s="304">
        <v>94.4</v>
      </c>
      <c r="F68" s="304"/>
      <c r="G68" s="220">
        <f t="shared" si="1"/>
        <v>94</v>
      </c>
    </row>
    <row r="69" spans="1:7">
      <c r="A69" s="293" t="s">
        <v>993</v>
      </c>
      <c r="B69" s="293" t="s">
        <v>458</v>
      </c>
      <c r="C69" s="304">
        <v>8589574.1999999993</v>
      </c>
      <c r="D69" s="304">
        <v>7917954.0499999998</v>
      </c>
      <c r="E69" s="304">
        <v>671620.15</v>
      </c>
      <c r="F69" s="304"/>
      <c r="G69" s="220">
        <f t="shared" si="1"/>
        <v>671620</v>
      </c>
    </row>
    <row r="70" spans="1:7">
      <c r="A70" s="293">
        <v>190</v>
      </c>
      <c r="B70" s="293" t="s">
        <v>459</v>
      </c>
      <c r="C70" s="304">
        <v>8552970.2200000007</v>
      </c>
      <c r="D70" s="304">
        <v>7890068.9299999997</v>
      </c>
      <c r="E70" s="304">
        <v>662901.29</v>
      </c>
      <c r="F70" s="304"/>
      <c r="G70" s="220">
        <f t="shared" si="1"/>
        <v>662901</v>
      </c>
    </row>
    <row r="71" spans="1:7">
      <c r="A71" s="293" t="s">
        <v>460</v>
      </c>
      <c r="B71" s="293" t="s">
        <v>461</v>
      </c>
      <c r="C71" s="304">
        <v>8552970.2200000007</v>
      </c>
      <c r="D71" s="304">
        <v>7890068.9299999997</v>
      </c>
      <c r="E71" s="304">
        <v>662901.29</v>
      </c>
      <c r="F71" s="304"/>
      <c r="G71" s="220">
        <f t="shared" si="1"/>
        <v>662901</v>
      </c>
    </row>
    <row r="72" spans="1:7">
      <c r="A72" s="293">
        <v>191</v>
      </c>
      <c r="B72" s="293" t="s">
        <v>617</v>
      </c>
      <c r="C72" s="304">
        <v>9663.69</v>
      </c>
      <c r="D72" s="304">
        <v>9663.69</v>
      </c>
      <c r="E72" s="304"/>
      <c r="F72" s="304"/>
      <c r="G72" s="220">
        <f t="shared" si="1"/>
        <v>0</v>
      </c>
    </row>
    <row r="73" spans="1:7">
      <c r="A73" s="293" t="s">
        <v>618</v>
      </c>
      <c r="B73" s="293" t="s">
        <v>619</v>
      </c>
      <c r="C73" s="304">
        <v>9663.69</v>
      </c>
      <c r="D73" s="304">
        <v>9663.69</v>
      </c>
      <c r="E73" s="304"/>
      <c r="F73" s="304"/>
      <c r="G73" s="220">
        <f t="shared" si="1"/>
        <v>0</v>
      </c>
    </row>
    <row r="74" spans="1:7">
      <c r="A74" s="293" t="s">
        <v>620</v>
      </c>
      <c r="B74" s="293" t="s">
        <v>621</v>
      </c>
      <c r="C74" s="304">
        <v>8.56</v>
      </c>
      <c r="D74" s="304">
        <v>8.56</v>
      </c>
      <c r="E74" s="304"/>
      <c r="F74" s="304"/>
      <c r="G74" s="220">
        <f t="shared" si="1"/>
        <v>0</v>
      </c>
    </row>
    <row r="75" spans="1:7">
      <c r="A75" s="293" t="s">
        <v>622</v>
      </c>
      <c r="B75" s="293" t="s">
        <v>623</v>
      </c>
      <c r="C75" s="304">
        <v>97.77</v>
      </c>
      <c r="D75" s="304">
        <v>97.77</v>
      </c>
      <c r="E75" s="304"/>
      <c r="F75" s="304"/>
      <c r="G75" s="220">
        <f t="shared" si="1"/>
        <v>0</v>
      </c>
    </row>
    <row r="76" spans="1:7">
      <c r="A76" s="293" t="s">
        <v>624</v>
      </c>
      <c r="B76" s="293" t="s">
        <v>625</v>
      </c>
      <c r="C76" s="304">
        <v>9557.36</v>
      </c>
      <c r="D76" s="304">
        <v>9557.36</v>
      </c>
      <c r="E76" s="304"/>
      <c r="F76" s="304"/>
      <c r="G76" s="220">
        <f t="shared" si="1"/>
        <v>0</v>
      </c>
    </row>
    <row r="77" spans="1:7">
      <c r="A77" s="293">
        <v>193</v>
      </c>
      <c r="B77" s="293" t="s">
        <v>462</v>
      </c>
      <c r="C77" s="304">
        <v>16940.29</v>
      </c>
      <c r="D77" s="304">
        <v>8221.43</v>
      </c>
      <c r="E77" s="304">
        <v>8718.86</v>
      </c>
      <c r="F77" s="304"/>
      <c r="G77" s="220">
        <f t="shared" si="1"/>
        <v>8719</v>
      </c>
    </row>
    <row r="78" spans="1:7">
      <c r="A78" s="293" t="s">
        <v>463</v>
      </c>
      <c r="B78" s="293" t="s">
        <v>464</v>
      </c>
      <c r="C78" s="304">
        <v>8229.2999999999993</v>
      </c>
      <c r="D78" s="304">
        <v>8221.43</v>
      </c>
      <c r="E78" s="304">
        <v>7.87</v>
      </c>
      <c r="F78" s="304"/>
      <c r="G78" s="220">
        <f t="shared" si="1"/>
        <v>8</v>
      </c>
    </row>
    <row r="79" spans="1:7">
      <c r="A79" s="293" t="s">
        <v>465</v>
      </c>
      <c r="B79" s="293" t="s">
        <v>466</v>
      </c>
      <c r="C79" s="304">
        <v>8229.2999999999993</v>
      </c>
      <c r="D79" s="304">
        <v>8221.43</v>
      </c>
      <c r="E79" s="304">
        <v>7.87</v>
      </c>
      <c r="F79" s="304"/>
      <c r="G79" s="220">
        <f t="shared" si="1"/>
        <v>8</v>
      </c>
    </row>
    <row r="80" spans="1:7">
      <c r="A80" s="293" t="s">
        <v>626</v>
      </c>
      <c r="B80" s="293" t="s">
        <v>627</v>
      </c>
      <c r="C80" s="304">
        <v>8710.99</v>
      </c>
      <c r="D80" s="304">
        <v>0</v>
      </c>
      <c r="E80" s="304">
        <v>8710.99</v>
      </c>
      <c r="F80" s="304"/>
      <c r="G80" s="220">
        <f t="shared" si="1"/>
        <v>8711</v>
      </c>
    </row>
    <row r="81" spans="1:7">
      <c r="A81" s="293" t="s">
        <v>628</v>
      </c>
      <c r="B81" s="293" t="s">
        <v>629</v>
      </c>
      <c r="C81" s="304">
        <v>3715.9</v>
      </c>
      <c r="D81" s="304">
        <v>0</v>
      </c>
      <c r="E81" s="304">
        <v>3715.9</v>
      </c>
      <c r="F81" s="304"/>
      <c r="G81" s="220">
        <f t="shared" si="1"/>
        <v>3716</v>
      </c>
    </row>
    <row r="82" spans="1:7">
      <c r="A82" s="293" t="s">
        <v>630</v>
      </c>
      <c r="B82" s="293" t="s">
        <v>631</v>
      </c>
      <c r="C82" s="304">
        <v>4995.09</v>
      </c>
      <c r="D82" s="304">
        <v>0</v>
      </c>
      <c r="E82" s="304">
        <v>4995.09</v>
      </c>
      <c r="F82" s="304"/>
      <c r="G82" s="220">
        <f t="shared" si="1"/>
        <v>4995</v>
      </c>
    </row>
    <row r="83" spans="1:7">
      <c r="A83" s="293">
        <v>196</v>
      </c>
      <c r="B83" s="293" t="s">
        <v>967</v>
      </c>
      <c r="C83" s="304">
        <v>10000</v>
      </c>
      <c r="D83" s="304">
        <v>10000</v>
      </c>
      <c r="E83" s="304"/>
      <c r="F83" s="304"/>
      <c r="G83" s="220">
        <f t="shared" si="1"/>
        <v>0</v>
      </c>
    </row>
    <row r="84" spans="1:7">
      <c r="A84" s="293" t="s">
        <v>968</v>
      </c>
      <c r="B84" s="293" t="s">
        <v>969</v>
      </c>
      <c r="C84" s="304">
        <v>10000</v>
      </c>
      <c r="D84" s="304">
        <v>10000</v>
      </c>
      <c r="E84" s="304"/>
      <c r="F84" s="304"/>
      <c r="G84" s="220">
        <f t="shared" si="1"/>
        <v>0</v>
      </c>
    </row>
    <row r="85" spans="1:7">
      <c r="A85" s="293" t="s">
        <v>994</v>
      </c>
      <c r="B85" s="293" t="s">
        <v>467</v>
      </c>
      <c r="C85" s="304">
        <v>24576.19</v>
      </c>
      <c r="D85" s="304">
        <v>18958.39</v>
      </c>
      <c r="E85" s="304">
        <v>5617.8</v>
      </c>
      <c r="F85" s="304"/>
      <c r="G85" s="220">
        <f t="shared" si="1"/>
        <v>5618</v>
      </c>
    </row>
    <row r="86" spans="1:7">
      <c r="A86" s="293" t="s">
        <v>995</v>
      </c>
      <c r="B86" s="293" t="s">
        <v>468</v>
      </c>
      <c r="C86" s="304">
        <v>4323.4399999999996</v>
      </c>
      <c r="D86" s="304">
        <v>4131.84</v>
      </c>
      <c r="E86" s="304">
        <v>191.6</v>
      </c>
      <c r="F86" s="304"/>
      <c r="G86" s="220">
        <f t="shared" si="1"/>
        <v>192</v>
      </c>
    </row>
    <row r="87" spans="1:7">
      <c r="A87" s="293">
        <v>255</v>
      </c>
      <c r="B87" s="293" t="s">
        <v>469</v>
      </c>
      <c r="C87" s="304">
        <v>4323.4399999999996</v>
      </c>
      <c r="D87" s="304">
        <v>0</v>
      </c>
      <c r="E87" s="304">
        <v>4323.4399999999996</v>
      </c>
      <c r="F87" s="304"/>
      <c r="G87" s="220">
        <f t="shared" si="1"/>
        <v>4323</v>
      </c>
    </row>
    <row r="88" spans="1:7">
      <c r="A88" s="293" t="s">
        <v>470</v>
      </c>
      <c r="B88" s="293" t="s">
        <v>471</v>
      </c>
      <c r="C88" s="304">
        <v>4323.4399999999996</v>
      </c>
      <c r="D88" s="304">
        <v>0</v>
      </c>
      <c r="E88" s="304">
        <v>4323.4399999999996</v>
      </c>
      <c r="F88" s="304"/>
      <c r="G88" s="220">
        <f t="shared" si="1"/>
        <v>4323</v>
      </c>
    </row>
    <row r="89" spans="1:7">
      <c r="A89" s="293" t="s">
        <v>472</v>
      </c>
      <c r="B89" s="293" t="s">
        <v>473</v>
      </c>
      <c r="C89" s="304">
        <v>1294.5</v>
      </c>
      <c r="D89" s="304">
        <v>0</v>
      </c>
      <c r="E89" s="304">
        <v>1294.5</v>
      </c>
      <c r="F89" s="304"/>
      <c r="G89" s="220">
        <f t="shared" si="1"/>
        <v>1295</v>
      </c>
    </row>
    <row r="90" spans="1:7">
      <c r="A90" s="293" t="s">
        <v>474</v>
      </c>
      <c r="B90" s="293" t="s">
        <v>475</v>
      </c>
      <c r="C90" s="304">
        <v>942.64</v>
      </c>
      <c r="D90" s="304">
        <v>0</v>
      </c>
      <c r="E90" s="304">
        <v>942.64</v>
      </c>
      <c r="F90" s="304"/>
      <c r="G90" s="220">
        <f t="shared" si="1"/>
        <v>943</v>
      </c>
    </row>
    <row r="91" spans="1:7">
      <c r="A91" s="293" t="s">
        <v>476</v>
      </c>
      <c r="B91" s="293" t="s">
        <v>477</v>
      </c>
      <c r="C91" s="304">
        <v>1320</v>
      </c>
      <c r="D91" s="304">
        <v>0</v>
      </c>
      <c r="E91" s="304">
        <v>1320</v>
      </c>
      <c r="F91" s="304"/>
      <c r="G91" s="220">
        <f t="shared" si="1"/>
        <v>1320</v>
      </c>
    </row>
    <row r="92" spans="1:7">
      <c r="A92" s="293" t="s">
        <v>478</v>
      </c>
      <c r="B92" s="293" t="s">
        <v>479</v>
      </c>
      <c r="C92" s="304">
        <v>766.3</v>
      </c>
      <c r="D92" s="304">
        <v>0</v>
      </c>
      <c r="E92" s="304">
        <v>766.3</v>
      </c>
      <c r="F92" s="304"/>
      <c r="G92" s="220">
        <f t="shared" si="1"/>
        <v>766</v>
      </c>
    </row>
    <row r="93" spans="1:7">
      <c r="A93" s="293">
        <v>257</v>
      </c>
      <c r="B93" s="293" t="s">
        <v>480</v>
      </c>
      <c r="C93" s="304">
        <v>0</v>
      </c>
      <c r="D93" s="304">
        <v>4131.84</v>
      </c>
      <c r="E93" s="304"/>
      <c r="F93" s="304">
        <v>4131.84</v>
      </c>
      <c r="G93" s="220">
        <f t="shared" si="1"/>
        <v>-4132</v>
      </c>
    </row>
    <row r="94" spans="1:7">
      <c r="A94" s="293" t="s">
        <v>481</v>
      </c>
      <c r="B94" s="293" t="s">
        <v>482</v>
      </c>
      <c r="C94" s="304">
        <v>0</v>
      </c>
      <c r="D94" s="304">
        <v>4131.84</v>
      </c>
      <c r="E94" s="304"/>
      <c r="F94" s="304">
        <v>4131.84</v>
      </c>
      <c r="G94" s="220">
        <f t="shared" si="1"/>
        <v>-4132</v>
      </c>
    </row>
    <row r="95" spans="1:7">
      <c r="A95" s="293" t="s">
        <v>996</v>
      </c>
      <c r="B95" s="293" t="s">
        <v>483</v>
      </c>
      <c r="C95" s="304">
        <v>19633.09</v>
      </c>
      <c r="D95" s="304">
        <v>14826.55</v>
      </c>
      <c r="E95" s="304">
        <v>4806.54</v>
      </c>
      <c r="F95" s="304"/>
      <c r="G95" s="220">
        <f t="shared" si="1"/>
        <v>4807</v>
      </c>
    </row>
    <row r="96" spans="1:7">
      <c r="A96" s="293">
        <v>260</v>
      </c>
      <c r="B96" s="293" t="s">
        <v>334</v>
      </c>
      <c r="C96" s="304">
        <v>10600.22</v>
      </c>
      <c r="D96" s="304">
        <v>0</v>
      </c>
      <c r="E96" s="304">
        <v>10600.22</v>
      </c>
      <c r="F96" s="304"/>
      <c r="G96" s="220">
        <f t="shared" si="1"/>
        <v>10600</v>
      </c>
    </row>
    <row r="97" spans="1:7">
      <c r="A97" s="293" t="s">
        <v>484</v>
      </c>
      <c r="B97" s="293" t="s">
        <v>485</v>
      </c>
      <c r="C97" s="304">
        <v>10600.22</v>
      </c>
      <c r="D97" s="304">
        <v>0</v>
      </c>
      <c r="E97" s="304">
        <v>10600.22</v>
      </c>
      <c r="F97" s="304"/>
      <c r="G97" s="220">
        <f t="shared" si="1"/>
        <v>10600</v>
      </c>
    </row>
    <row r="98" spans="1:7">
      <c r="A98" s="293" t="s">
        <v>486</v>
      </c>
      <c r="B98" s="293" t="s">
        <v>487</v>
      </c>
      <c r="C98" s="304">
        <v>1388.56</v>
      </c>
      <c r="D98" s="304">
        <v>0</v>
      </c>
      <c r="E98" s="304">
        <v>1388.56</v>
      </c>
      <c r="F98" s="304"/>
      <c r="G98" s="220">
        <f t="shared" si="1"/>
        <v>1389</v>
      </c>
    </row>
    <row r="99" spans="1:7">
      <c r="A99" s="293" t="s">
        <v>488</v>
      </c>
      <c r="B99" s="293" t="s">
        <v>489</v>
      </c>
      <c r="C99" s="304">
        <v>1388.56</v>
      </c>
      <c r="D99" s="304">
        <v>0</v>
      </c>
      <c r="E99" s="304">
        <v>1388.56</v>
      </c>
      <c r="F99" s="304"/>
      <c r="G99" s="220">
        <f t="shared" si="1"/>
        <v>1389</v>
      </c>
    </row>
    <row r="100" spans="1:7" ht="21">
      <c r="A100" s="293" t="s">
        <v>490</v>
      </c>
      <c r="B100" s="293" t="s">
        <v>491</v>
      </c>
      <c r="C100" s="304">
        <v>1388.56</v>
      </c>
      <c r="D100" s="304">
        <v>0</v>
      </c>
      <c r="E100" s="304">
        <v>1388.56</v>
      </c>
      <c r="F100" s="304"/>
      <c r="G100" s="220">
        <f t="shared" si="1"/>
        <v>1389</v>
      </c>
    </row>
    <row r="101" spans="1:7">
      <c r="A101" s="293" t="s">
        <v>492</v>
      </c>
      <c r="B101" s="293" t="s">
        <v>493</v>
      </c>
      <c r="C101" s="304">
        <v>1388.56</v>
      </c>
      <c r="D101" s="304">
        <v>0</v>
      </c>
      <c r="E101" s="304">
        <v>1388.56</v>
      </c>
      <c r="F101" s="304"/>
      <c r="G101" s="220">
        <f t="shared" si="1"/>
        <v>1389</v>
      </c>
    </row>
    <row r="102" spans="1:7">
      <c r="A102" s="293" t="s">
        <v>494</v>
      </c>
      <c r="B102" s="293" t="s">
        <v>495</v>
      </c>
      <c r="C102" s="304">
        <v>1000</v>
      </c>
      <c r="D102" s="304">
        <v>0</v>
      </c>
      <c r="E102" s="304">
        <v>1000</v>
      </c>
      <c r="F102" s="304"/>
      <c r="G102" s="220">
        <f t="shared" si="1"/>
        <v>1000</v>
      </c>
    </row>
    <row r="103" spans="1:7">
      <c r="A103" s="293" t="s">
        <v>496</v>
      </c>
      <c r="B103" s="293" t="s">
        <v>497</v>
      </c>
      <c r="C103" s="304">
        <v>2145</v>
      </c>
      <c r="D103" s="304">
        <v>0</v>
      </c>
      <c r="E103" s="304">
        <v>2145</v>
      </c>
      <c r="F103" s="304"/>
      <c r="G103" s="220">
        <f t="shared" si="1"/>
        <v>2145</v>
      </c>
    </row>
    <row r="104" spans="1:7">
      <c r="A104" s="293" t="s">
        <v>498</v>
      </c>
      <c r="B104" s="293" t="s">
        <v>499</v>
      </c>
      <c r="C104" s="304">
        <v>1900.98</v>
      </c>
      <c r="D104" s="304">
        <v>0</v>
      </c>
      <c r="E104" s="304">
        <v>1900.98</v>
      </c>
      <c r="F104" s="304"/>
      <c r="G104" s="220">
        <f t="shared" si="1"/>
        <v>1901</v>
      </c>
    </row>
    <row r="105" spans="1:7">
      <c r="A105" s="293">
        <v>262</v>
      </c>
      <c r="B105" s="293" t="s">
        <v>500</v>
      </c>
      <c r="C105" s="304">
        <v>9032.8700000000008</v>
      </c>
      <c r="D105" s="304">
        <v>0</v>
      </c>
      <c r="E105" s="304">
        <v>9032.8700000000008</v>
      </c>
      <c r="F105" s="304"/>
      <c r="G105" s="220">
        <f t="shared" si="1"/>
        <v>9033</v>
      </c>
    </row>
    <row r="106" spans="1:7">
      <c r="A106" s="293" t="s">
        <v>501</v>
      </c>
      <c r="B106" s="293" t="s">
        <v>502</v>
      </c>
      <c r="C106" s="304">
        <v>9032.8700000000008</v>
      </c>
      <c r="D106" s="304">
        <v>0</v>
      </c>
      <c r="E106" s="304">
        <v>9032.8700000000008</v>
      </c>
      <c r="F106" s="304"/>
      <c r="G106" s="220">
        <f t="shared" si="1"/>
        <v>9033</v>
      </c>
    </row>
    <row r="107" spans="1:7">
      <c r="A107" s="293">
        <v>268</v>
      </c>
      <c r="B107" s="293" t="s">
        <v>480</v>
      </c>
      <c r="C107" s="304">
        <v>0</v>
      </c>
      <c r="D107" s="304">
        <v>14826.55</v>
      </c>
      <c r="E107" s="304"/>
      <c r="F107" s="304">
        <v>14826.55</v>
      </c>
      <c r="G107" s="220">
        <f t="shared" si="1"/>
        <v>-14827</v>
      </c>
    </row>
    <row r="108" spans="1:7">
      <c r="A108" s="293" t="s">
        <v>503</v>
      </c>
      <c r="B108" s="293" t="s">
        <v>504</v>
      </c>
      <c r="C108" s="304">
        <v>0</v>
      </c>
      <c r="D108" s="304">
        <v>5793.71</v>
      </c>
      <c r="E108" s="304"/>
      <c r="F108" s="304">
        <v>5793.71</v>
      </c>
      <c r="G108" s="220">
        <f t="shared" si="1"/>
        <v>-5794</v>
      </c>
    </row>
    <row r="109" spans="1:7">
      <c r="A109" s="293" t="s">
        <v>505</v>
      </c>
      <c r="B109" s="293" t="s">
        <v>506</v>
      </c>
      <c r="C109" s="304">
        <v>0</v>
      </c>
      <c r="D109" s="304">
        <v>9032.84</v>
      </c>
      <c r="E109" s="304"/>
      <c r="F109" s="304">
        <v>9032.84</v>
      </c>
      <c r="G109" s="220">
        <f t="shared" si="1"/>
        <v>-9033</v>
      </c>
    </row>
    <row r="110" spans="1:7">
      <c r="A110" s="293" t="s">
        <v>997</v>
      </c>
      <c r="B110" s="293" t="s">
        <v>632</v>
      </c>
      <c r="C110" s="304">
        <v>619.66</v>
      </c>
      <c r="D110" s="304">
        <v>0</v>
      </c>
      <c r="E110" s="304">
        <v>619.66</v>
      </c>
      <c r="F110" s="304"/>
      <c r="G110" s="220">
        <f t="shared" si="1"/>
        <v>620</v>
      </c>
    </row>
    <row r="111" spans="1:7">
      <c r="A111" s="293">
        <v>280</v>
      </c>
      <c r="B111" s="293" t="s">
        <v>633</v>
      </c>
      <c r="C111" s="304">
        <v>619.66</v>
      </c>
      <c r="D111" s="304">
        <v>0</v>
      </c>
      <c r="E111" s="304">
        <v>619.66</v>
      </c>
      <c r="F111" s="304"/>
      <c r="G111" s="220">
        <f t="shared" si="1"/>
        <v>620</v>
      </c>
    </row>
    <row r="112" spans="1:7">
      <c r="A112" s="293" t="s">
        <v>634</v>
      </c>
      <c r="B112" s="293" t="s">
        <v>446</v>
      </c>
      <c r="C112" s="304">
        <v>619.66</v>
      </c>
      <c r="D112" s="304">
        <v>0</v>
      </c>
      <c r="E112" s="304">
        <v>619.66</v>
      </c>
      <c r="F112" s="304"/>
      <c r="G112" s="220">
        <f t="shared" si="1"/>
        <v>620</v>
      </c>
    </row>
    <row r="113" spans="1:7">
      <c r="A113" s="293" t="s">
        <v>635</v>
      </c>
      <c r="B113" s="293" t="s">
        <v>636</v>
      </c>
      <c r="C113" s="304">
        <v>619.66</v>
      </c>
      <c r="D113" s="304">
        <v>0</v>
      </c>
      <c r="E113" s="304">
        <v>619.66</v>
      </c>
      <c r="F113" s="304"/>
      <c r="G113" s="220">
        <f t="shared" si="1"/>
        <v>620</v>
      </c>
    </row>
    <row r="114" spans="1:7">
      <c r="A114" s="293" t="s">
        <v>637</v>
      </c>
      <c r="B114" s="293" t="s">
        <v>450</v>
      </c>
      <c r="C114" s="304">
        <v>619.66</v>
      </c>
      <c r="D114" s="304">
        <v>0</v>
      </c>
      <c r="E114" s="304">
        <v>619.66</v>
      </c>
      <c r="F114" s="304"/>
      <c r="G114" s="220">
        <f t="shared" si="1"/>
        <v>620</v>
      </c>
    </row>
    <row r="115" spans="1:7">
      <c r="A115" s="293" t="s">
        <v>998</v>
      </c>
      <c r="B115" s="293" t="s">
        <v>507</v>
      </c>
      <c r="C115" s="304">
        <v>375597.67</v>
      </c>
      <c r="D115" s="304">
        <v>391611.98</v>
      </c>
      <c r="E115" s="304"/>
      <c r="F115" s="304">
        <v>16014.31</v>
      </c>
      <c r="G115" s="220">
        <f t="shared" si="1"/>
        <v>-16014</v>
      </c>
    </row>
    <row r="116" spans="1:7">
      <c r="A116" s="293" t="s">
        <v>999</v>
      </c>
      <c r="B116" s="293" t="s">
        <v>508</v>
      </c>
      <c r="C116" s="304">
        <v>116454.18</v>
      </c>
      <c r="D116" s="304">
        <v>118794.75</v>
      </c>
      <c r="E116" s="304"/>
      <c r="F116" s="304">
        <v>2340.5700000000002</v>
      </c>
      <c r="G116" s="220">
        <f t="shared" si="1"/>
        <v>-2341</v>
      </c>
    </row>
    <row r="117" spans="1:7">
      <c r="A117" s="293">
        <v>320</v>
      </c>
      <c r="B117" s="293" t="s">
        <v>327</v>
      </c>
      <c r="C117" s="304">
        <v>116454.18</v>
      </c>
      <c r="D117" s="304">
        <v>118794.75</v>
      </c>
      <c r="E117" s="304"/>
      <c r="F117" s="304">
        <v>2340.5700000000002</v>
      </c>
      <c r="G117" s="220">
        <f t="shared" si="1"/>
        <v>-2341</v>
      </c>
    </row>
    <row r="118" spans="1:7">
      <c r="A118" s="293" t="s">
        <v>509</v>
      </c>
      <c r="B118" s="293" t="s">
        <v>510</v>
      </c>
      <c r="C118" s="304">
        <v>116454.18</v>
      </c>
      <c r="D118" s="304">
        <v>118794.75</v>
      </c>
      <c r="E118" s="304"/>
      <c r="F118" s="304">
        <v>2340.5700000000002</v>
      </c>
      <c r="G118" s="220">
        <f t="shared" si="1"/>
        <v>-2341</v>
      </c>
    </row>
    <row r="119" spans="1:7">
      <c r="A119" s="293" t="s">
        <v>511</v>
      </c>
      <c r="B119" s="293" t="s">
        <v>512</v>
      </c>
      <c r="C119" s="304">
        <v>116454.18</v>
      </c>
      <c r="D119" s="304">
        <v>118794.75</v>
      </c>
      <c r="E119" s="304"/>
      <c r="F119" s="304">
        <v>2340.5700000000002</v>
      </c>
      <c r="G119" s="220">
        <f t="shared" si="1"/>
        <v>-2341</v>
      </c>
    </row>
    <row r="120" spans="1:7">
      <c r="A120" s="293" t="s">
        <v>638</v>
      </c>
      <c r="B120" s="293" t="s">
        <v>639</v>
      </c>
      <c r="C120" s="304">
        <v>1179.9000000000001</v>
      </c>
      <c r="D120" s="304">
        <v>1179.9000000000001</v>
      </c>
      <c r="E120" s="304"/>
      <c r="F120" s="304"/>
      <c r="G120" s="220">
        <f t="shared" si="1"/>
        <v>0</v>
      </c>
    </row>
    <row r="121" spans="1:7">
      <c r="A121" s="293" t="s">
        <v>513</v>
      </c>
      <c r="B121" s="293" t="s">
        <v>514</v>
      </c>
      <c r="C121" s="304">
        <v>1208.5</v>
      </c>
      <c r="D121" s="304">
        <v>1302.25</v>
      </c>
      <c r="E121" s="304"/>
      <c r="F121" s="304">
        <v>93.75</v>
      </c>
      <c r="G121" s="220">
        <f t="shared" si="1"/>
        <v>-94</v>
      </c>
    </row>
    <row r="122" spans="1:7">
      <c r="A122" s="293" t="s">
        <v>640</v>
      </c>
      <c r="B122" s="293" t="s">
        <v>641</v>
      </c>
      <c r="C122" s="304">
        <v>6317.67</v>
      </c>
      <c r="D122" s="304">
        <v>6317.67</v>
      </c>
      <c r="E122" s="304"/>
      <c r="F122" s="304"/>
      <c r="G122" s="220">
        <f t="shared" si="1"/>
        <v>0</v>
      </c>
    </row>
    <row r="123" spans="1:7">
      <c r="A123" s="293" t="s">
        <v>642</v>
      </c>
      <c r="B123" s="293" t="s">
        <v>643</v>
      </c>
      <c r="C123" s="304">
        <v>13475</v>
      </c>
      <c r="D123" s="304">
        <v>14700</v>
      </c>
      <c r="E123" s="304"/>
      <c r="F123" s="304">
        <v>1225</v>
      </c>
      <c r="G123" s="220">
        <f t="shared" si="1"/>
        <v>-1225</v>
      </c>
    </row>
    <row r="124" spans="1:7">
      <c r="A124" s="293" t="s">
        <v>515</v>
      </c>
      <c r="B124" s="293" t="s">
        <v>516</v>
      </c>
      <c r="C124" s="304">
        <v>2190.54</v>
      </c>
      <c r="D124" s="304">
        <v>2226.2600000000002</v>
      </c>
      <c r="E124" s="304"/>
      <c r="F124" s="304">
        <v>35.72</v>
      </c>
      <c r="G124" s="220">
        <f t="shared" si="1"/>
        <v>-36</v>
      </c>
    </row>
    <row r="125" spans="1:7">
      <c r="A125" s="293" t="s">
        <v>644</v>
      </c>
      <c r="B125" s="293" t="s">
        <v>645</v>
      </c>
      <c r="C125" s="304">
        <v>2500</v>
      </c>
      <c r="D125" s="304">
        <v>2500</v>
      </c>
      <c r="E125" s="304"/>
      <c r="F125" s="304"/>
      <c r="G125" s="220">
        <f t="shared" si="1"/>
        <v>0</v>
      </c>
    </row>
    <row r="126" spans="1:7">
      <c r="A126" s="293" t="s">
        <v>646</v>
      </c>
      <c r="B126" s="293" t="s">
        <v>647</v>
      </c>
      <c r="C126" s="304">
        <v>5310</v>
      </c>
      <c r="D126" s="304">
        <v>5310</v>
      </c>
      <c r="E126" s="304"/>
      <c r="F126" s="304"/>
      <c r="G126" s="220">
        <f t="shared" si="1"/>
        <v>0</v>
      </c>
    </row>
    <row r="127" spans="1:7">
      <c r="A127" s="293" t="s">
        <v>517</v>
      </c>
      <c r="B127" s="293" t="s">
        <v>518</v>
      </c>
      <c r="C127" s="304">
        <v>41760</v>
      </c>
      <c r="D127" s="304">
        <v>42280</v>
      </c>
      <c r="E127" s="304"/>
      <c r="F127" s="304">
        <v>520</v>
      </c>
      <c r="G127" s="220">
        <f t="shared" si="1"/>
        <v>-520</v>
      </c>
    </row>
    <row r="128" spans="1:7">
      <c r="A128" s="293" t="s">
        <v>519</v>
      </c>
      <c r="B128" s="293" t="s">
        <v>520</v>
      </c>
      <c r="C128" s="304">
        <v>2362.36</v>
      </c>
      <c r="D128" s="304">
        <v>2362.36</v>
      </c>
      <c r="E128" s="304"/>
      <c r="F128" s="304"/>
      <c r="G128" s="220">
        <f t="shared" si="1"/>
        <v>0</v>
      </c>
    </row>
    <row r="129" spans="1:7">
      <c r="A129" s="293" t="s">
        <v>970</v>
      </c>
      <c r="B129" s="293" t="s">
        <v>971</v>
      </c>
      <c r="C129" s="304">
        <v>54</v>
      </c>
      <c r="D129" s="304">
        <v>54</v>
      </c>
      <c r="E129" s="304"/>
      <c r="F129" s="304"/>
      <c r="G129" s="220">
        <f t="shared" si="1"/>
        <v>0</v>
      </c>
    </row>
    <row r="130" spans="1:7">
      <c r="A130" s="293" t="s">
        <v>648</v>
      </c>
      <c r="B130" s="293" t="s">
        <v>649</v>
      </c>
      <c r="C130" s="304">
        <v>134.93</v>
      </c>
      <c r="D130" s="304">
        <v>134.93</v>
      </c>
      <c r="E130" s="304"/>
      <c r="F130" s="304"/>
      <c r="G130" s="220">
        <f t="shared" ref="G130:G193" si="2">ROUND((E130-F130),0)</f>
        <v>0</v>
      </c>
    </row>
    <row r="131" spans="1:7">
      <c r="A131" s="293" t="s">
        <v>521</v>
      </c>
      <c r="B131" s="293" t="s">
        <v>522</v>
      </c>
      <c r="C131" s="304">
        <v>1285.2</v>
      </c>
      <c r="D131" s="304">
        <v>1392.3</v>
      </c>
      <c r="E131" s="304"/>
      <c r="F131" s="304">
        <v>107.1</v>
      </c>
      <c r="G131" s="220">
        <f t="shared" si="2"/>
        <v>-107</v>
      </c>
    </row>
    <row r="132" spans="1:7">
      <c r="A132" s="293" t="s">
        <v>1000</v>
      </c>
      <c r="B132" s="293" t="s">
        <v>1001</v>
      </c>
      <c r="C132" s="304">
        <v>70.8</v>
      </c>
      <c r="D132" s="304">
        <v>70.8</v>
      </c>
      <c r="E132" s="304"/>
      <c r="F132" s="304"/>
      <c r="G132" s="220">
        <f t="shared" si="2"/>
        <v>0</v>
      </c>
    </row>
    <row r="133" spans="1:7">
      <c r="A133" s="293" t="s">
        <v>523</v>
      </c>
      <c r="B133" s="293" t="s">
        <v>524</v>
      </c>
      <c r="C133" s="304">
        <v>1232.8</v>
      </c>
      <c r="D133" s="304">
        <v>1232.8</v>
      </c>
      <c r="E133" s="304"/>
      <c r="F133" s="304"/>
      <c r="G133" s="220">
        <f t="shared" si="2"/>
        <v>0</v>
      </c>
    </row>
    <row r="134" spans="1:7">
      <c r="A134" s="293" t="s">
        <v>650</v>
      </c>
      <c r="B134" s="293" t="s">
        <v>651</v>
      </c>
      <c r="C134" s="304">
        <v>32</v>
      </c>
      <c r="D134" s="304">
        <v>32</v>
      </c>
      <c r="E134" s="304"/>
      <c r="F134" s="304"/>
      <c r="G134" s="220">
        <f t="shared" si="2"/>
        <v>0</v>
      </c>
    </row>
    <row r="135" spans="1:7">
      <c r="A135" s="293" t="s">
        <v>652</v>
      </c>
      <c r="B135" s="293" t="s">
        <v>653</v>
      </c>
      <c r="C135" s="304">
        <v>475</v>
      </c>
      <c r="D135" s="304">
        <v>475</v>
      </c>
      <c r="E135" s="304"/>
      <c r="F135" s="304"/>
      <c r="G135" s="220">
        <f t="shared" si="2"/>
        <v>0</v>
      </c>
    </row>
    <row r="136" spans="1:7">
      <c r="A136" s="293" t="s">
        <v>654</v>
      </c>
      <c r="B136" s="293" t="s">
        <v>655</v>
      </c>
      <c r="C136" s="304">
        <v>472</v>
      </c>
      <c r="D136" s="304">
        <v>472</v>
      </c>
      <c r="E136" s="304"/>
      <c r="F136" s="304"/>
      <c r="G136" s="220">
        <f t="shared" si="2"/>
        <v>0</v>
      </c>
    </row>
    <row r="137" spans="1:7">
      <c r="A137" s="293" t="s">
        <v>525</v>
      </c>
      <c r="B137" s="293" t="s">
        <v>526</v>
      </c>
      <c r="C137" s="304">
        <v>4779</v>
      </c>
      <c r="D137" s="304">
        <v>4779</v>
      </c>
      <c r="E137" s="304"/>
      <c r="F137" s="304"/>
      <c r="G137" s="220">
        <f t="shared" si="2"/>
        <v>0</v>
      </c>
    </row>
    <row r="138" spans="1:7">
      <c r="A138" s="293" t="s">
        <v>656</v>
      </c>
      <c r="B138" s="293" t="s">
        <v>657</v>
      </c>
      <c r="C138" s="304">
        <v>810</v>
      </c>
      <c r="D138" s="304">
        <v>810</v>
      </c>
      <c r="E138" s="304"/>
      <c r="F138" s="304"/>
      <c r="G138" s="220">
        <f t="shared" si="2"/>
        <v>0</v>
      </c>
    </row>
    <row r="139" spans="1:7">
      <c r="A139" s="293" t="s">
        <v>658</v>
      </c>
      <c r="B139" s="293" t="s">
        <v>659</v>
      </c>
      <c r="C139" s="304">
        <v>1950</v>
      </c>
      <c r="D139" s="304">
        <v>1950</v>
      </c>
      <c r="E139" s="304"/>
      <c r="F139" s="304"/>
      <c r="G139" s="220">
        <f t="shared" si="2"/>
        <v>0</v>
      </c>
    </row>
    <row r="140" spans="1:7">
      <c r="A140" s="293" t="s">
        <v>660</v>
      </c>
      <c r="B140" s="293" t="s">
        <v>661</v>
      </c>
      <c r="C140" s="304">
        <v>5310</v>
      </c>
      <c r="D140" s="304">
        <v>5310</v>
      </c>
      <c r="E140" s="304"/>
      <c r="F140" s="304"/>
      <c r="G140" s="220">
        <f t="shared" si="2"/>
        <v>0</v>
      </c>
    </row>
    <row r="141" spans="1:7">
      <c r="A141" s="293" t="s">
        <v>810</v>
      </c>
      <c r="B141" s="293" t="s">
        <v>811</v>
      </c>
      <c r="C141" s="304">
        <v>885</v>
      </c>
      <c r="D141" s="304">
        <v>885</v>
      </c>
      <c r="E141" s="304"/>
      <c r="F141" s="304"/>
      <c r="G141" s="220">
        <f t="shared" si="2"/>
        <v>0</v>
      </c>
    </row>
    <row r="142" spans="1:7">
      <c r="A142" s="293" t="s">
        <v>812</v>
      </c>
      <c r="B142" s="293" t="s">
        <v>813</v>
      </c>
      <c r="C142" s="304">
        <v>283.2</v>
      </c>
      <c r="D142" s="304">
        <v>283.2</v>
      </c>
      <c r="E142" s="304"/>
      <c r="F142" s="304"/>
      <c r="G142" s="220">
        <f t="shared" si="2"/>
        <v>0</v>
      </c>
    </row>
    <row r="143" spans="1:7">
      <c r="A143" s="293" t="s">
        <v>814</v>
      </c>
      <c r="B143" s="293" t="s">
        <v>815</v>
      </c>
      <c r="C143" s="304">
        <v>336.3</v>
      </c>
      <c r="D143" s="304">
        <v>336.3</v>
      </c>
      <c r="E143" s="304"/>
      <c r="F143" s="304"/>
      <c r="G143" s="220">
        <f t="shared" si="2"/>
        <v>0</v>
      </c>
    </row>
    <row r="144" spans="1:7">
      <c r="A144" s="293" t="s">
        <v>816</v>
      </c>
      <c r="B144" s="293" t="s">
        <v>817</v>
      </c>
      <c r="C144" s="304">
        <v>8298.66</v>
      </c>
      <c r="D144" s="304">
        <v>8298.66</v>
      </c>
      <c r="E144" s="304"/>
      <c r="F144" s="304"/>
      <c r="G144" s="220">
        <f t="shared" si="2"/>
        <v>0</v>
      </c>
    </row>
    <row r="145" spans="1:8">
      <c r="A145" s="293" t="s">
        <v>972</v>
      </c>
      <c r="B145" s="293" t="s">
        <v>973</v>
      </c>
      <c r="C145" s="304">
        <v>5513.32</v>
      </c>
      <c r="D145" s="304">
        <v>5513.32</v>
      </c>
      <c r="E145" s="304"/>
      <c r="F145" s="304"/>
      <c r="G145" s="220">
        <f t="shared" si="2"/>
        <v>0</v>
      </c>
    </row>
    <row r="146" spans="1:8">
      <c r="A146" s="293" t="s">
        <v>1002</v>
      </c>
      <c r="B146" s="293" t="s">
        <v>1003</v>
      </c>
      <c r="C146" s="304">
        <v>5546</v>
      </c>
      <c r="D146" s="304">
        <v>5546</v>
      </c>
      <c r="E146" s="304"/>
      <c r="F146" s="304"/>
      <c r="G146" s="220">
        <f>ROUND((E146-F146),0)+1</f>
        <v>1</v>
      </c>
      <c r="H146" t="s">
        <v>976</v>
      </c>
    </row>
    <row r="147" spans="1:8">
      <c r="A147" s="293" t="s">
        <v>1004</v>
      </c>
      <c r="B147" s="293" t="s">
        <v>1005</v>
      </c>
      <c r="C147" s="304">
        <v>1891</v>
      </c>
      <c r="D147" s="304">
        <v>2250</v>
      </c>
      <c r="E147" s="304"/>
      <c r="F147" s="304">
        <v>359</v>
      </c>
      <c r="G147" s="220">
        <f t="shared" si="2"/>
        <v>-359</v>
      </c>
    </row>
    <row r="148" spans="1:8">
      <c r="A148" s="293" t="s">
        <v>1006</v>
      </c>
      <c r="B148" s="293" t="s">
        <v>1007</v>
      </c>
      <c r="C148" s="304">
        <v>791</v>
      </c>
      <c r="D148" s="304">
        <v>791</v>
      </c>
      <c r="E148" s="304"/>
      <c r="F148" s="304"/>
      <c r="G148" s="220">
        <f t="shared" si="2"/>
        <v>0</v>
      </c>
    </row>
    <row r="149" spans="1:8">
      <c r="A149" s="293" t="s">
        <v>1008</v>
      </c>
      <c r="B149" s="293" t="s">
        <v>342</v>
      </c>
      <c r="C149" s="304">
        <v>163939.60999999999</v>
      </c>
      <c r="D149" s="304">
        <v>172021.58</v>
      </c>
      <c r="E149" s="304"/>
      <c r="F149" s="304">
        <v>8081.97</v>
      </c>
      <c r="G149" s="220">
        <f>ROUND((E149-F149),0)+1</f>
        <v>-8081</v>
      </c>
    </row>
    <row r="150" spans="1:8">
      <c r="A150" s="293">
        <v>335</v>
      </c>
      <c r="B150" s="293" t="s">
        <v>335</v>
      </c>
      <c r="C150" s="304">
        <v>125682</v>
      </c>
      <c r="D150" s="304">
        <v>133763.97</v>
      </c>
      <c r="E150" s="304"/>
      <c r="F150" s="304">
        <v>8081.97</v>
      </c>
      <c r="G150" s="220">
        <f t="shared" si="2"/>
        <v>-8082</v>
      </c>
    </row>
    <row r="151" spans="1:8">
      <c r="A151" s="293" t="s">
        <v>527</v>
      </c>
      <c r="B151" s="293" t="s">
        <v>528</v>
      </c>
      <c r="C151" s="304">
        <v>125682</v>
      </c>
      <c r="D151" s="304">
        <v>133763.97</v>
      </c>
      <c r="E151" s="304"/>
      <c r="F151" s="304">
        <v>8081.97</v>
      </c>
      <c r="G151" s="220">
        <f t="shared" si="2"/>
        <v>-8082</v>
      </c>
    </row>
    <row r="152" spans="1:8">
      <c r="A152" s="293" t="s">
        <v>529</v>
      </c>
      <c r="B152" s="293" t="s">
        <v>530</v>
      </c>
      <c r="C152" s="304">
        <v>125682</v>
      </c>
      <c r="D152" s="304">
        <v>133763.97</v>
      </c>
      <c r="E152" s="304"/>
      <c r="F152" s="304">
        <v>8081.97</v>
      </c>
      <c r="G152" s="220">
        <f t="shared" si="2"/>
        <v>-8082</v>
      </c>
    </row>
    <row r="153" spans="1:8">
      <c r="A153" s="293">
        <v>336</v>
      </c>
      <c r="B153" s="293" t="s">
        <v>531</v>
      </c>
      <c r="C153" s="304">
        <v>38257.61</v>
      </c>
      <c r="D153" s="304">
        <v>38257.61</v>
      </c>
      <c r="E153" s="304"/>
      <c r="F153" s="304"/>
      <c r="G153" s="220">
        <f t="shared" si="2"/>
        <v>0</v>
      </c>
    </row>
    <row r="154" spans="1:8">
      <c r="A154" s="293" t="s">
        <v>532</v>
      </c>
      <c r="B154" s="293" t="s">
        <v>533</v>
      </c>
      <c r="C154" s="304">
        <v>38257.61</v>
      </c>
      <c r="D154" s="304">
        <v>38257.61</v>
      </c>
      <c r="E154" s="304"/>
      <c r="F154" s="304"/>
      <c r="G154" s="220">
        <f t="shared" si="2"/>
        <v>0</v>
      </c>
    </row>
    <row r="155" spans="1:8">
      <c r="A155" s="293" t="s">
        <v>534</v>
      </c>
      <c r="B155" s="293" t="s">
        <v>535</v>
      </c>
      <c r="C155" s="304">
        <v>38257.61</v>
      </c>
      <c r="D155" s="304">
        <v>38257.61</v>
      </c>
      <c r="E155" s="304"/>
      <c r="F155" s="304"/>
      <c r="G155" s="220">
        <f t="shared" si="2"/>
        <v>0</v>
      </c>
    </row>
    <row r="156" spans="1:8">
      <c r="A156" s="293" t="s">
        <v>536</v>
      </c>
      <c r="B156" s="293" t="s">
        <v>537</v>
      </c>
      <c r="C156" s="304">
        <v>24410.81</v>
      </c>
      <c r="D156" s="304">
        <v>24410.81</v>
      </c>
      <c r="E156" s="304"/>
      <c r="F156" s="304"/>
      <c r="G156" s="220">
        <f t="shared" si="2"/>
        <v>0</v>
      </c>
    </row>
    <row r="157" spans="1:8">
      <c r="A157" s="293" t="s">
        <v>662</v>
      </c>
      <c r="B157" s="293" t="s">
        <v>663</v>
      </c>
      <c r="C157" s="304">
        <v>8566.7999999999993</v>
      </c>
      <c r="D157" s="304">
        <v>8566.7999999999993</v>
      </c>
      <c r="E157" s="304"/>
      <c r="F157" s="304"/>
      <c r="G157" s="220">
        <f t="shared" si="2"/>
        <v>0</v>
      </c>
    </row>
    <row r="158" spans="1:8">
      <c r="A158" s="293" t="s">
        <v>1009</v>
      </c>
      <c r="B158" s="293" t="s">
        <v>1010</v>
      </c>
      <c r="C158" s="304">
        <v>1056</v>
      </c>
      <c r="D158" s="304">
        <v>1056</v>
      </c>
      <c r="E158" s="304"/>
      <c r="F158" s="304"/>
      <c r="G158" s="220">
        <f t="shared" si="2"/>
        <v>0</v>
      </c>
    </row>
    <row r="159" spans="1:8">
      <c r="A159" s="293" t="s">
        <v>1011</v>
      </c>
      <c r="B159" s="293" t="s">
        <v>1012</v>
      </c>
      <c r="C159" s="304">
        <v>1056</v>
      </c>
      <c r="D159" s="304">
        <v>1056</v>
      </c>
      <c r="E159" s="304"/>
      <c r="F159" s="304"/>
      <c r="G159" s="220">
        <f t="shared" si="2"/>
        <v>0</v>
      </c>
    </row>
    <row r="160" spans="1:8">
      <c r="A160" s="293" t="s">
        <v>1013</v>
      </c>
      <c r="B160" s="293" t="s">
        <v>1014</v>
      </c>
      <c r="C160" s="304">
        <v>1056</v>
      </c>
      <c r="D160" s="304">
        <v>1056</v>
      </c>
      <c r="E160" s="304"/>
      <c r="F160" s="304"/>
      <c r="G160" s="220">
        <f t="shared" si="2"/>
        <v>0</v>
      </c>
    </row>
    <row r="161" spans="1:7">
      <c r="A161" s="293" t="s">
        <v>1015</v>
      </c>
      <c r="B161" s="293" t="s">
        <v>1016</v>
      </c>
      <c r="C161" s="304">
        <v>1056</v>
      </c>
      <c r="D161" s="304">
        <v>1056</v>
      </c>
      <c r="E161" s="304"/>
      <c r="F161" s="304"/>
      <c r="G161" s="220">
        <f t="shared" si="2"/>
        <v>0</v>
      </c>
    </row>
    <row r="162" spans="1:7">
      <c r="A162" s="293" t="s">
        <v>1017</v>
      </c>
      <c r="B162" s="293" t="s">
        <v>1018</v>
      </c>
      <c r="C162" s="304">
        <v>1056</v>
      </c>
      <c r="D162" s="304">
        <v>1056</v>
      </c>
      <c r="E162" s="304"/>
      <c r="F162" s="304"/>
      <c r="G162" s="220">
        <f t="shared" si="2"/>
        <v>0</v>
      </c>
    </row>
    <row r="163" spans="1:7">
      <c r="A163" s="293" t="s">
        <v>1019</v>
      </c>
      <c r="B163" s="293" t="s">
        <v>538</v>
      </c>
      <c r="C163" s="304">
        <v>95203.88</v>
      </c>
      <c r="D163" s="304">
        <v>100795.65</v>
      </c>
      <c r="E163" s="304"/>
      <c r="F163" s="304">
        <v>5591.77</v>
      </c>
      <c r="G163" s="220">
        <f t="shared" si="2"/>
        <v>-5592</v>
      </c>
    </row>
    <row r="164" spans="1:7">
      <c r="A164" s="293">
        <v>360</v>
      </c>
      <c r="B164" s="293" t="s">
        <v>539</v>
      </c>
      <c r="C164" s="304">
        <v>42131.519999999997</v>
      </c>
      <c r="D164" s="304">
        <v>44835.26</v>
      </c>
      <c r="E164" s="304"/>
      <c r="F164" s="304">
        <v>2703.74</v>
      </c>
      <c r="G164" s="220">
        <f t="shared" si="2"/>
        <v>-2704</v>
      </c>
    </row>
    <row r="165" spans="1:7">
      <c r="A165" s="293" t="s">
        <v>540</v>
      </c>
      <c r="B165" s="293" t="s">
        <v>541</v>
      </c>
      <c r="C165" s="304">
        <v>11787.75</v>
      </c>
      <c r="D165" s="304">
        <v>12888.92</v>
      </c>
      <c r="E165" s="304"/>
      <c r="F165" s="304">
        <v>1101.17</v>
      </c>
      <c r="G165" s="220">
        <f t="shared" si="2"/>
        <v>-1101</v>
      </c>
    </row>
    <row r="166" spans="1:7">
      <c r="A166" s="293" t="s">
        <v>1020</v>
      </c>
      <c r="B166" s="293" t="s">
        <v>1021</v>
      </c>
      <c r="C166" s="304">
        <v>1206.01</v>
      </c>
      <c r="D166" s="304">
        <v>1206.01</v>
      </c>
      <c r="E166" s="304"/>
      <c r="F166" s="304"/>
      <c r="G166" s="220">
        <f t="shared" si="2"/>
        <v>0</v>
      </c>
    </row>
    <row r="167" spans="1:7">
      <c r="A167" s="293" t="s">
        <v>542</v>
      </c>
      <c r="B167" s="293" t="s">
        <v>543</v>
      </c>
      <c r="C167" s="304">
        <v>3342.08</v>
      </c>
      <c r="D167" s="304">
        <v>3783.25</v>
      </c>
      <c r="E167" s="304"/>
      <c r="F167" s="304">
        <v>441.17</v>
      </c>
      <c r="G167" s="220">
        <f t="shared" si="2"/>
        <v>-441</v>
      </c>
    </row>
    <row r="168" spans="1:7">
      <c r="A168" s="293" t="s">
        <v>544</v>
      </c>
      <c r="B168" s="293" t="s">
        <v>545</v>
      </c>
      <c r="C168" s="304">
        <v>6925</v>
      </c>
      <c r="D168" s="304">
        <v>7585</v>
      </c>
      <c r="E168" s="304"/>
      <c r="F168" s="304">
        <v>660</v>
      </c>
      <c r="G168" s="220">
        <f t="shared" si="2"/>
        <v>-660</v>
      </c>
    </row>
    <row r="169" spans="1:7">
      <c r="A169" s="293" t="s">
        <v>664</v>
      </c>
      <c r="B169" s="293" t="s">
        <v>665</v>
      </c>
      <c r="C169" s="304">
        <v>100.67</v>
      </c>
      <c r="D169" s="304">
        <v>100.67</v>
      </c>
      <c r="E169" s="304"/>
      <c r="F169" s="304"/>
      <c r="G169" s="220">
        <f t="shared" si="2"/>
        <v>0</v>
      </c>
    </row>
    <row r="170" spans="1:7">
      <c r="A170" s="293" t="s">
        <v>974</v>
      </c>
      <c r="B170" s="293" t="s">
        <v>975</v>
      </c>
      <c r="C170" s="304">
        <v>213.99</v>
      </c>
      <c r="D170" s="304">
        <v>213.99</v>
      </c>
      <c r="E170" s="304"/>
      <c r="F170" s="304"/>
      <c r="G170" s="220">
        <f t="shared" si="2"/>
        <v>0</v>
      </c>
    </row>
    <row r="171" spans="1:7">
      <c r="A171" s="293" t="s">
        <v>546</v>
      </c>
      <c r="B171" s="293" t="s">
        <v>547</v>
      </c>
      <c r="C171" s="304">
        <v>30343.77</v>
      </c>
      <c r="D171" s="304">
        <v>31946.34</v>
      </c>
      <c r="E171" s="304"/>
      <c r="F171" s="304">
        <v>1602.57</v>
      </c>
      <c r="G171" s="220">
        <f t="shared" si="2"/>
        <v>-1603</v>
      </c>
    </row>
    <row r="172" spans="1:7">
      <c r="A172" s="293" t="s">
        <v>548</v>
      </c>
      <c r="B172" s="293" t="s">
        <v>549</v>
      </c>
      <c r="C172" s="304">
        <v>29067.51</v>
      </c>
      <c r="D172" s="304">
        <v>30586.51</v>
      </c>
      <c r="E172" s="304"/>
      <c r="F172" s="304">
        <v>1519</v>
      </c>
      <c r="G172" s="220">
        <f t="shared" si="2"/>
        <v>-1519</v>
      </c>
    </row>
    <row r="173" spans="1:7">
      <c r="A173" s="293" t="s">
        <v>550</v>
      </c>
      <c r="B173" s="293" t="s">
        <v>551</v>
      </c>
      <c r="C173" s="304">
        <v>1276.26</v>
      </c>
      <c r="D173" s="304">
        <v>1359.83</v>
      </c>
      <c r="E173" s="304"/>
      <c r="F173" s="304">
        <v>83.57</v>
      </c>
      <c r="G173" s="220">
        <f t="shared" si="2"/>
        <v>-84</v>
      </c>
    </row>
    <row r="174" spans="1:7">
      <c r="A174" s="293">
        <v>361</v>
      </c>
      <c r="B174" s="293" t="s">
        <v>552</v>
      </c>
      <c r="C174" s="304">
        <v>53072.36</v>
      </c>
      <c r="D174" s="304">
        <v>55960.39</v>
      </c>
      <c r="E174" s="304"/>
      <c r="F174" s="304">
        <v>2888.03</v>
      </c>
      <c r="G174" s="220">
        <f t="shared" si="2"/>
        <v>-2888</v>
      </c>
    </row>
    <row r="175" spans="1:7">
      <c r="A175" s="293" t="s">
        <v>553</v>
      </c>
      <c r="B175" s="293" t="s">
        <v>554</v>
      </c>
      <c r="C175" s="304">
        <v>53072.36</v>
      </c>
      <c r="D175" s="304">
        <v>55960.39</v>
      </c>
      <c r="E175" s="304"/>
      <c r="F175" s="304">
        <v>2888.03</v>
      </c>
      <c r="G175" s="220">
        <f t="shared" si="2"/>
        <v>-2888</v>
      </c>
    </row>
    <row r="176" spans="1:7">
      <c r="A176" s="293" t="s">
        <v>555</v>
      </c>
      <c r="B176" s="293" t="s">
        <v>556</v>
      </c>
      <c r="C176" s="304">
        <v>48752.67</v>
      </c>
      <c r="D176" s="304">
        <v>49552.36</v>
      </c>
      <c r="E176" s="304"/>
      <c r="F176" s="304">
        <v>799.69</v>
      </c>
      <c r="G176" s="220">
        <f t="shared" si="2"/>
        <v>-800</v>
      </c>
    </row>
    <row r="177" spans="1:7">
      <c r="A177" s="293" t="s">
        <v>557</v>
      </c>
      <c r="B177" s="293" t="s">
        <v>558</v>
      </c>
      <c r="C177" s="304">
        <v>4319.6899999999996</v>
      </c>
      <c r="D177" s="304">
        <v>6408.03</v>
      </c>
      <c r="E177" s="304"/>
      <c r="F177" s="304">
        <v>2088.34</v>
      </c>
      <c r="G177" s="220">
        <f t="shared" si="2"/>
        <v>-2088</v>
      </c>
    </row>
    <row r="178" spans="1:7">
      <c r="A178" s="293" t="s">
        <v>1022</v>
      </c>
      <c r="B178" s="293" t="s">
        <v>559</v>
      </c>
      <c r="C178" s="304">
        <v>807465.1</v>
      </c>
      <c r="D178" s="304">
        <v>10000663.810000001</v>
      </c>
      <c r="E178" s="304"/>
      <c r="F178" s="304">
        <v>9193198.7100000009</v>
      </c>
      <c r="G178" s="220">
        <f t="shared" si="2"/>
        <v>-9193199</v>
      </c>
    </row>
    <row r="179" spans="1:7">
      <c r="A179" s="293" t="s">
        <v>1023</v>
      </c>
      <c r="B179" s="293" t="s">
        <v>560</v>
      </c>
      <c r="C179" s="304">
        <v>0</v>
      </c>
      <c r="D179" s="304">
        <v>10000000</v>
      </c>
      <c r="E179" s="304"/>
      <c r="F179" s="304">
        <v>10000000</v>
      </c>
      <c r="G179" s="220">
        <f t="shared" si="2"/>
        <v>-10000000</v>
      </c>
    </row>
    <row r="180" spans="1:7">
      <c r="A180" s="293">
        <v>500</v>
      </c>
      <c r="B180" s="293" t="s">
        <v>336</v>
      </c>
      <c r="C180" s="304">
        <v>0</v>
      </c>
      <c r="D180" s="304">
        <v>10000000</v>
      </c>
      <c r="E180" s="304"/>
      <c r="F180" s="304">
        <v>10000000</v>
      </c>
      <c r="G180" s="220">
        <f t="shared" si="2"/>
        <v>-10000000</v>
      </c>
    </row>
    <row r="181" spans="1:7">
      <c r="A181" s="293" t="s">
        <v>561</v>
      </c>
      <c r="B181" s="293" t="s">
        <v>562</v>
      </c>
      <c r="C181" s="304">
        <v>0</v>
      </c>
      <c r="D181" s="304">
        <v>1500000</v>
      </c>
      <c r="E181" s="304"/>
      <c r="F181" s="304">
        <v>1500000</v>
      </c>
      <c r="G181" s="220">
        <f t="shared" si="2"/>
        <v>-1500000</v>
      </c>
    </row>
    <row r="182" spans="1:7">
      <c r="A182" s="293" t="s">
        <v>563</v>
      </c>
      <c r="B182" s="293" t="s">
        <v>564</v>
      </c>
      <c r="C182" s="304">
        <v>0</v>
      </c>
      <c r="D182" s="304">
        <v>1500000</v>
      </c>
      <c r="E182" s="304"/>
      <c r="F182" s="304">
        <v>1500000</v>
      </c>
      <c r="G182" s="220">
        <f t="shared" si="2"/>
        <v>-1500000</v>
      </c>
    </row>
    <row r="183" spans="1:7">
      <c r="A183" s="293" t="s">
        <v>565</v>
      </c>
      <c r="B183" s="293" t="s">
        <v>566</v>
      </c>
      <c r="C183" s="304">
        <v>0</v>
      </c>
      <c r="D183" s="304">
        <v>1500000</v>
      </c>
      <c r="E183" s="304"/>
      <c r="F183" s="304">
        <v>1500000</v>
      </c>
      <c r="G183" s="220">
        <f t="shared" si="2"/>
        <v>-1500000</v>
      </c>
    </row>
    <row r="184" spans="1:7">
      <c r="A184" s="293" t="s">
        <v>567</v>
      </c>
      <c r="B184" s="293" t="s">
        <v>568</v>
      </c>
      <c r="C184" s="304">
        <v>0</v>
      </c>
      <c r="D184" s="304">
        <v>1500000</v>
      </c>
      <c r="E184" s="304"/>
      <c r="F184" s="304">
        <v>1500000</v>
      </c>
      <c r="G184" s="220">
        <f t="shared" si="2"/>
        <v>-1500000</v>
      </c>
    </row>
    <row r="185" spans="1:7">
      <c r="A185" s="293" t="s">
        <v>569</v>
      </c>
      <c r="B185" s="293" t="s">
        <v>570</v>
      </c>
      <c r="C185" s="304">
        <v>0</v>
      </c>
      <c r="D185" s="304">
        <v>1498000</v>
      </c>
      <c r="E185" s="304"/>
      <c r="F185" s="304">
        <v>1498000</v>
      </c>
      <c r="G185" s="220">
        <f t="shared" si="2"/>
        <v>-1498000</v>
      </c>
    </row>
    <row r="186" spans="1:7">
      <c r="A186" s="293" t="s">
        <v>571</v>
      </c>
      <c r="B186" s="293" t="s">
        <v>572</v>
      </c>
      <c r="C186" s="304">
        <v>0</v>
      </c>
      <c r="D186" s="304">
        <v>2500000</v>
      </c>
      <c r="E186" s="304"/>
      <c r="F186" s="304">
        <v>2500000</v>
      </c>
      <c r="G186" s="220">
        <f t="shared" si="2"/>
        <v>-2500000</v>
      </c>
    </row>
    <row r="187" spans="1:7">
      <c r="A187" s="293" t="s">
        <v>573</v>
      </c>
      <c r="B187" s="293" t="s">
        <v>574</v>
      </c>
      <c r="C187" s="304">
        <v>0</v>
      </c>
      <c r="D187" s="304">
        <v>1000</v>
      </c>
      <c r="E187" s="304"/>
      <c r="F187" s="304">
        <v>1000</v>
      </c>
      <c r="G187" s="220">
        <f t="shared" si="2"/>
        <v>-1000</v>
      </c>
    </row>
    <row r="188" spans="1:7">
      <c r="A188" s="293" t="s">
        <v>575</v>
      </c>
      <c r="B188" s="293" t="s">
        <v>576</v>
      </c>
      <c r="C188" s="304">
        <v>0</v>
      </c>
      <c r="D188" s="304">
        <v>1000</v>
      </c>
      <c r="E188" s="304"/>
      <c r="F188" s="304">
        <v>1000</v>
      </c>
      <c r="G188" s="220">
        <f t="shared" si="2"/>
        <v>-1000</v>
      </c>
    </row>
    <row r="189" spans="1:7">
      <c r="A189" s="293" t="s">
        <v>1024</v>
      </c>
      <c r="B189" s="293" t="s">
        <v>577</v>
      </c>
      <c r="C189" s="304">
        <v>0</v>
      </c>
      <c r="D189" s="304">
        <v>663.81</v>
      </c>
      <c r="E189" s="304"/>
      <c r="F189" s="304">
        <v>663.81</v>
      </c>
      <c r="G189" s="220">
        <f t="shared" si="2"/>
        <v>-664</v>
      </c>
    </row>
    <row r="190" spans="1:7">
      <c r="A190" s="293">
        <v>570</v>
      </c>
      <c r="B190" s="293" t="s">
        <v>578</v>
      </c>
      <c r="C190" s="304">
        <v>0</v>
      </c>
      <c r="D190" s="304">
        <v>663.81</v>
      </c>
      <c r="E190" s="304"/>
      <c r="F190" s="304">
        <v>663.81</v>
      </c>
      <c r="G190" s="220">
        <f t="shared" si="2"/>
        <v>-664</v>
      </c>
    </row>
    <row r="191" spans="1:7">
      <c r="A191" s="293" t="s">
        <v>579</v>
      </c>
      <c r="B191" s="293" t="s">
        <v>580</v>
      </c>
      <c r="C191" s="304">
        <v>0</v>
      </c>
      <c r="D191" s="304">
        <v>663.81</v>
      </c>
      <c r="E191" s="304"/>
      <c r="F191" s="304">
        <v>663.81</v>
      </c>
      <c r="G191" s="220">
        <f t="shared" si="2"/>
        <v>-664</v>
      </c>
    </row>
    <row r="192" spans="1:7">
      <c r="A192" s="293" t="s">
        <v>581</v>
      </c>
      <c r="B192" s="293" t="s">
        <v>582</v>
      </c>
      <c r="C192" s="304">
        <v>0</v>
      </c>
      <c r="D192" s="304">
        <v>663.81</v>
      </c>
      <c r="E192" s="304"/>
      <c r="F192" s="304">
        <v>663.81</v>
      </c>
      <c r="G192" s="220">
        <f t="shared" si="2"/>
        <v>-664</v>
      </c>
    </row>
    <row r="193" spans="1:13">
      <c r="A193" s="293" t="s">
        <v>1025</v>
      </c>
      <c r="B193" s="293" t="s">
        <v>583</v>
      </c>
      <c r="C193" s="304">
        <v>784776.51</v>
      </c>
      <c r="D193" s="304">
        <v>0</v>
      </c>
      <c r="E193" s="304">
        <v>784776.51</v>
      </c>
      <c r="F193" s="304"/>
      <c r="G193" s="220">
        <f t="shared" si="2"/>
        <v>784777</v>
      </c>
    </row>
    <row r="194" spans="1:13">
      <c r="A194" s="293">
        <v>580</v>
      </c>
      <c r="B194" s="293" t="s">
        <v>584</v>
      </c>
      <c r="C194" s="304">
        <v>784776.51</v>
      </c>
      <c r="D194" s="304">
        <v>0</v>
      </c>
      <c r="E194" s="304">
        <v>784776.51</v>
      </c>
      <c r="F194" s="304"/>
      <c r="G194" s="220">
        <f t="shared" ref="G194:G247" si="3">ROUND((E194-F194),0)</f>
        <v>784777</v>
      </c>
    </row>
    <row r="195" spans="1:13">
      <c r="A195" s="293" t="s">
        <v>585</v>
      </c>
      <c r="B195" s="293" t="s">
        <v>586</v>
      </c>
      <c r="C195" s="304">
        <v>784776.51</v>
      </c>
      <c r="D195" s="304">
        <v>0</v>
      </c>
      <c r="E195" s="304">
        <v>784776.51</v>
      </c>
      <c r="F195" s="304"/>
      <c r="G195" s="220">
        <f t="shared" si="3"/>
        <v>784777</v>
      </c>
    </row>
    <row r="196" spans="1:13">
      <c r="A196" s="293" t="s">
        <v>587</v>
      </c>
      <c r="B196" s="293" t="s">
        <v>588</v>
      </c>
      <c r="C196" s="304">
        <v>141553.95000000001</v>
      </c>
      <c r="D196" s="304">
        <v>0</v>
      </c>
      <c r="E196" s="304">
        <v>141553.95000000001</v>
      </c>
      <c r="F196" s="304"/>
      <c r="G196" s="220">
        <f t="shared" si="3"/>
        <v>141554</v>
      </c>
    </row>
    <row r="197" spans="1:13">
      <c r="A197" s="293" t="s">
        <v>589</v>
      </c>
      <c r="B197" s="293" t="s">
        <v>590</v>
      </c>
      <c r="C197" s="304">
        <v>136216.76</v>
      </c>
      <c r="D197" s="304">
        <v>0</v>
      </c>
      <c r="E197" s="304">
        <v>136216.76</v>
      </c>
      <c r="F197" s="304"/>
      <c r="G197" s="220">
        <f t="shared" si="3"/>
        <v>136217</v>
      </c>
    </row>
    <row r="198" spans="1:13">
      <c r="A198" s="293" t="s">
        <v>591</v>
      </c>
      <c r="B198" s="293" t="s">
        <v>592</v>
      </c>
      <c r="C198" s="304">
        <v>292856.01</v>
      </c>
      <c r="D198" s="304">
        <v>0</v>
      </c>
      <c r="E198" s="304">
        <v>292856.01</v>
      </c>
      <c r="F198" s="304"/>
      <c r="G198" s="220">
        <f t="shared" si="3"/>
        <v>292856</v>
      </c>
    </row>
    <row r="199" spans="1:13" ht="15">
      <c r="A199" s="293" t="s">
        <v>593</v>
      </c>
      <c r="B199" s="293" t="s">
        <v>594</v>
      </c>
      <c r="C199" s="304">
        <v>214149.79</v>
      </c>
      <c r="D199" s="304">
        <v>0</v>
      </c>
      <c r="E199" s="304">
        <v>214149.79</v>
      </c>
      <c r="F199" s="304"/>
      <c r="G199" s="220">
        <f t="shared" si="3"/>
        <v>214150</v>
      </c>
      <c r="L199" s="299"/>
      <c r="M199" s="298"/>
    </row>
    <row r="200" spans="1:13" ht="15">
      <c r="A200" s="293" t="s">
        <v>1026</v>
      </c>
      <c r="B200" s="293" t="s">
        <v>595</v>
      </c>
      <c r="C200" s="304">
        <v>22688.59</v>
      </c>
      <c r="D200" s="304">
        <v>0</v>
      </c>
      <c r="E200" s="304">
        <v>22688.59</v>
      </c>
      <c r="F200" s="304"/>
      <c r="G200" s="220">
        <f t="shared" si="3"/>
        <v>22689</v>
      </c>
      <c r="L200" s="299"/>
      <c r="M200" s="300"/>
    </row>
    <row r="201" spans="1:13" ht="15">
      <c r="A201" s="293">
        <v>591</v>
      </c>
      <c r="B201" s="293" t="s">
        <v>596</v>
      </c>
      <c r="C201" s="304">
        <v>22688.59</v>
      </c>
      <c r="D201" s="304">
        <v>0</v>
      </c>
      <c r="E201" s="304">
        <v>22688.59</v>
      </c>
      <c r="F201" s="304"/>
      <c r="G201" s="220">
        <f t="shared" si="3"/>
        <v>22689</v>
      </c>
      <c r="L201" s="299"/>
      <c r="M201" s="300"/>
    </row>
    <row r="202" spans="1:13" ht="15">
      <c r="A202" s="293" t="s">
        <v>597</v>
      </c>
      <c r="B202" s="293" t="s">
        <v>598</v>
      </c>
      <c r="C202" s="304">
        <v>22688.59</v>
      </c>
      <c r="D202" s="304">
        <v>0</v>
      </c>
      <c r="E202" s="304">
        <v>22688.59</v>
      </c>
      <c r="F202" s="304"/>
      <c r="G202" s="220">
        <f t="shared" si="3"/>
        <v>22689</v>
      </c>
      <c r="L202" s="299"/>
      <c r="M202" s="298"/>
    </row>
    <row r="203" spans="1:13" ht="15">
      <c r="A203" s="293" t="s">
        <v>599</v>
      </c>
      <c r="B203" s="293" t="s">
        <v>600</v>
      </c>
      <c r="C203" s="304">
        <v>22688.59</v>
      </c>
      <c r="D203" s="304">
        <v>0</v>
      </c>
      <c r="E203" s="304">
        <v>22688.59</v>
      </c>
      <c r="F203" s="304"/>
      <c r="G203" s="220">
        <f t="shared" si="3"/>
        <v>22689</v>
      </c>
      <c r="L203" s="299"/>
      <c r="M203" s="298"/>
    </row>
    <row r="204" spans="1:13" ht="15">
      <c r="A204" s="293" t="s">
        <v>1027</v>
      </c>
      <c r="B204" s="293" t="s">
        <v>666</v>
      </c>
      <c r="C204" s="304">
        <v>421916.31</v>
      </c>
      <c r="D204" s="304">
        <v>54781.48</v>
      </c>
      <c r="E204" s="304">
        <v>367134.83</v>
      </c>
      <c r="F204" s="304"/>
      <c r="G204" s="220">
        <f t="shared" si="3"/>
        <v>367135</v>
      </c>
      <c r="L204" s="299"/>
      <c r="M204" s="298"/>
    </row>
    <row r="205" spans="1:13" ht="15">
      <c r="A205" s="293" t="s">
        <v>1028</v>
      </c>
      <c r="B205" s="293" t="s">
        <v>818</v>
      </c>
      <c r="C205" s="304">
        <v>421531.06</v>
      </c>
      <c r="D205" s="304">
        <v>0</v>
      </c>
      <c r="E205" s="304">
        <v>421531.06</v>
      </c>
      <c r="F205" s="304"/>
      <c r="G205" s="220">
        <f t="shared" si="3"/>
        <v>421531</v>
      </c>
      <c r="J205" s="220">
        <f>G205</f>
        <v>421531</v>
      </c>
      <c r="L205" s="299"/>
      <c r="M205" s="298"/>
    </row>
    <row r="206" spans="1:13" ht="15">
      <c r="A206" s="293">
        <v>632</v>
      </c>
      <c r="B206" s="293" t="s">
        <v>819</v>
      </c>
      <c r="C206" s="304">
        <v>421531.06</v>
      </c>
      <c r="D206" s="304">
        <v>0</v>
      </c>
      <c r="E206" s="304">
        <v>421531.06</v>
      </c>
      <c r="F206" s="304"/>
      <c r="G206" s="220">
        <f t="shared" si="3"/>
        <v>421531</v>
      </c>
      <c r="L206" s="299"/>
      <c r="M206" s="300"/>
    </row>
    <row r="207" spans="1:13" ht="15">
      <c r="A207" s="293" t="s">
        <v>820</v>
      </c>
      <c r="B207" s="293" t="s">
        <v>821</v>
      </c>
      <c r="C207" s="304">
        <v>421531.06</v>
      </c>
      <c r="D207" s="304">
        <v>0</v>
      </c>
      <c r="E207" s="304">
        <v>421531.06</v>
      </c>
      <c r="F207" s="304"/>
      <c r="G207" s="220">
        <f t="shared" si="3"/>
        <v>421531</v>
      </c>
      <c r="L207" s="299"/>
      <c r="M207" s="298"/>
    </row>
    <row r="208" spans="1:13" ht="15">
      <c r="A208" s="293" t="s">
        <v>1029</v>
      </c>
      <c r="B208" s="293" t="s">
        <v>667</v>
      </c>
      <c r="C208" s="304">
        <v>0</v>
      </c>
      <c r="D208" s="304">
        <v>54780.67</v>
      </c>
      <c r="E208" s="304"/>
      <c r="F208" s="304">
        <v>54780.67</v>
      </c>
      <c r="G208" s="220">
        <f t="shared" si="3"/>
        <v>-54781</v>
      </c>
      <c r="L208" s="299"/>
      <c r="M208" s="300"/>
    </row>
    <row r="209" spans="1:18">
      <c r="A209" s="293">
        <v>642</v>
      </c>
      <c r="B209" s="293" t="s">
        <v>668</v>
      </c>
      <c r="C209" s="304">
        <v>0</v>
      </c>
      <c r="D209" s="304">
        <v>54780.67</v>
      </c>
      <c r="E209" s="304"/>
      <c r="F209" s="304">
        <v>54780.67</v>
      </c>
      <c r="G209" s="220">
        <f t="shared" si="3"/>
        <v>-54781</v>
      </c>
      <c r="M209" s="542">
        <v>41547</v>
      </c>
      <c r="N209" s="542">
        <v>41455</v>
      </c>
      <c r="O209" t="s">
        <v>977</v>
      </c>
    </row>
    <row r="210" spans="1:18" ht="16.5">
      <c r="A210" s="293" t="s">
        <v>669</v>
      </c>
      <c r="B210" s="293" t="s">
        <v>670</v>
      </c>
      <c r="C210" s="304">
        <v>0</v>
      </c>
      <c r="D210" s="304">
        <v>54780.67</v>
      </c>
      <c r="E210" s="304"/>
      <c r="F210" s="304">
        <v>54780.67</v>
      </c>
      <c r="G210" s="220">
        <f t="shared" si="3"/>
        <v>-54781</v>
      </c>
      <c r="L210" s="544" t="s">
        <v>978</v>
      </c>
      <c r="M210" s="326">
        <f>G210</f>
        <v>-54781</v>
      </c>
      <c r="N210" s="245">
        <v>96102</v>
      </c>
      <c r="O210" s="246">
        <f>M210-N210</f>
        <v>-150883</v>
      </c>
      <c r="Q210" s="547">
        <f>M210*-1</f>
        <v>54781</v>
      </c>
      <c r="R210" s="547">
        <f>O210*-1</f>
        <v>150883</v>
      </c>
    </row>
    <row r="211" spans="1:18" ht="16.5">
      <c r="A211" s="293" t="s">
        <v>671</v>
      </c>
      <c r="B211" s="293" t="s">
        <v>387</v>
      </c>
      <c r="C211" s="304">
        <v>0</v>
      </c>
      <c r="D211" s="304">
        <v>24178.09</v>
      </c>
      <c r="E211" s="304"/>
      <c r="F211" s="304">
        <v>24178.09</v>
      </c>
      <c r="G211" s="220">
        <f t="shared" si="3"/>
        <v>-24178</v>
      </c>
      <c r="L211" s="544" t="s">
        <v>979</v>
      </c>
      <c r="M211" s="326">
        <f>G221+G222</f>
        <v>421531</v>
      </c>
      <c r="N211" s="245">
        <v>34240</v>
      </c>
      <c r="O211" s="246">
        <f t="shared" ref="O211:O217" si="4">M211-N211</f>
        <v>387291</v>
      </c>
      <c r="Q211" s="547">
        <f t="shared" ref="Q211:Q217" si="5">M211*-1</f>
        <v>-421531</v>
      </c>
      <c r="R211" s="547">
        <f t="shared" ref="R211:R217" si="6">O211*-1</f>
        <v>-387291</v>
      </c>
    </row>
    <row r="212" spans="1:18" ht="16.5">
      <c r="A212" s="293" t="s">
        <v>672</v>
      </c>
      <c r="B212" s="293" t="s">
        <v>389</v>
      </c>
      <c r="C212" s="304">
        <v>0</v>
      </c>
      <c r="D212" s="304">
        <v>30602.58</v>
      </c>
      <c r="E212" s="304"/>
      <c r="F212" s="304">
        <v>30602.58</v>
      </c>
      <c r="G212" s="220">
        <f t="shared" si="3"/>
        <v>-30603</v>
      </c>
      <c r="L212" s="544" t="s">
        <v>980</v>
      </c>
      <c r="M212" s="326">
        <f>G228</f>
        <v>30361</v>
      </c>
      <c r="N212" s="245">
        <v>20613</v>
      </c>
      <c r="O212" s="246">
        <f t="shared" si="4"/>
        <v>9748</v>
      </c>
      <c r="Q212" s="547">
        <f t="shared" si="5"/>
        <v>-30361</v>
      </c>
      <c r="R212" s="547">
        <f t="shared" si="6"/>
        <v>-9748</v>
      </c>
    </row>
    <row r="213" spans="1:18" ht="16.5">
      <c r="A213" s="293" t="s">
        <v>1030</v>
      </c>
      <c r="B213" s="293" t="s">
        <v>822</v>
      </c>
      <c r="C213" s="304">
        <v>385.25</v>
      </c>
      <c r="D213" s="304">
        <v>0</v>
      </c>
      <c r="E213" s="304">
        <v>385.25</v>
      </c>
      <c r="F213" s="304"/>
      <c r="G213" s="220">
        <f t="shared" si="3"/>
        <v>385</v>
      </c>
      <c r="I213">
        <f>650*3</f>
        <v>1950</v>
      </c>
      <c r="L213" s="544" t="s">
        <v>981</v>
      </c>
      <c r="M213" s="326">
        <f>+G227+G230+G231</f>
        <v>3522</v>
      </c>
      <c r="N213" s="245">
        <v>14621</v>
      </c>
      <c r="O213" s="246">
        <f t="shared" si="4"/>
        <v>-11099</v>
      </c>
      <c r="Q213" s="547">
        <f t="shared" si="5"/>
        <v>-3522</v>
      </c>
      <c r="R213" s="547">
        <f t="shared" si="6"/>
        <v>11099</v>
      </c>
    </row>
    <row r="214" spans="1:18" ht="16.5">
      <c r="A214" s="293">
        <v>660</v>
      </c>
      <c r="B214" s="293" t="s">
        <v>823</v>
      </c>
      <c r="C214" s="304">
        <v>385.25</v>
      </c>
      <c r="D214" s="304">
        <v>0</v>
      </c>
      <c r="E214" s="304">
        <v>385.25</v>
      </c>
      <c r="F214" s="304"/>
      <c r="G214" s="220">
        <f t="shared" si="3"/>
        <v>385</v>
      </c>
      <c r="L214" s="544" t="s">
        <v>982</v>
      </c>
      <c r="M214" s="326">
        <f>G218</f>
        <v>-1</v>
      </c>
      <c r="N214" s="245">
        <v>12000</v>
      </c>
      <c r="O214" s="246">
        <f t="shared" si="4"/>
        <v>-12001</v>
      </c>
      <c r="Q214" s="547">
        <f t="shared" si="5"/>
        <v>1</v>
      </c>
      <c r="R214" s="547">
        <f t="shared" si="6"/>
        <v>12001</v>
      </c>
    </row>
    <row r="215" spans="1:18" ht="16.5">
      <c r="A215" s="293" t="s">
        <v>824</v>
      </c>
      <c r="B215" s="293" t="s">
        <v>825</v>
      </c>
      <c r="C215" s="304">
        <v>385.25</v>
      </c>
      <c r="D215" s="304">
        <v>0</v>
      </c>
      <c r="E215" s="304">
        <v>385.25</v>
      </c>
      <c r="F215" s="304"/>
      <c r="G215" s="220">
        <f t="shared" si="3"/>
        <v>385</v>
      </c>
      <c r="L215" s="544" t="s">
        <v>983</v>
      </c>
      <c r="M215" s="326">
        <f>'RAPOR MİZANI- PASİF'!K73</f>
        <v>3889</v>
      </c>
      <c r="N215" s="245">
        <v>3130</v>
      </c>
      <c r="O215" s="246">
        <f t="shared" si="4"/>
        <v>759</v>
      </c>
      <c r="Q215" s="547">
        <f t="shared" si="5"/>
        <v>-3889</v>
      </c>
      <c r="R215" s="547">
        <f t="shared" si="6"/>
        <v>-759</v>
      </c>
    </row>
    <row r="216" spans="1:18" ht="16.5">
      <c r="A216" s="293" t="s">
        <v>1031</v>
      </c>
      <c r="B216" s="293" t="s">
        <v>1032</v>
      </c>
      <c r="C216" s="304">
        <v>0</v>
      </c>
      <c r="D216" s="304">
        <v>0.81</v>
      </c>
      <c r="E216" s="304"/>
      <c r="F216" s="304">
        <v>0.81</v>
      </c>
      <c r="G216" s="220">
        <f t="shared" si="3"/>
        <v>-1</v>
      </c>
      <c r="L216" s="544" t="s">
        <v>984</v>
      </c>
      <c r="M216" s="326">
        <f>'Nakit Akım -UFRS'!G16</f>
        <v>1799</v>
      </c>
      <c r="N216" s="545">
        <v>989</v>
      </c>
      <c r="O216" s="246">
        <f t="shared" si="4"/>
        <v>810</v>
      </c>
      <c r="Q216" s="547">
        <f t="shared" si="5"/>
        <v>-1799</v>
      </c>
      <c r="R216" s="547">
        <f t="shared" si="6"/>
        <v>-810</v>
      </c>
    </row>
    <row r="217" spans="1:18" ht="16.5">
      <c r="A217" s="293">
        <v>679</v>
      </c>
      <c r="B217" s="293" t="s">
        <v>1033</v>
      </c>
      <c r="C217" s="304">
        <v>0</v>
      </c>
      <c r="D217" s="304">
        <v>0.81</v>
      </c>
      <c r="E217" s="304"/>
      <c r="F217" s="304">
        <v>0.81</v>
      </c>
      <c r="G217" s="220">
        <f t="shared" si="3"/>
        <v>-1</v>
      </c>
      <c r="L217" s="544" t="s">
        <v>330</v>
      </c>
      <c r="M217" s="326">
        <v>22520</v>
      </c>
      <c r="N217" s="245">
        <v>12947</v>
      </c>
      <c r="O217" s="246">
        <f t="shared" si="4"/>
        <v>9573</v>
      </c>
      <c r="Q217" s="547">
        <f t="shared" si="5"/>
        <v>-22520</v>
      </c>
      <c r="R217" s="547">
        <f t="shared" si="6"/>
        <v>-9573</v>
      </c>
    </row>
    <row r="218" spans="1:18" ht="17.25" thickBot="1">
      <c r="A218" s="293" t="s">
        <v>1034</v>
      </c>
      <c r="B218" s="293" t="s">
        <v>1035</v>
      </c>
      <c r="C218" s="304">
        <v>0</v>
      </c>
      <c r="D218" s="304">
        <v>0.81</v>
      </c>
      <c r="E218" s="304"/>
      <c r="F218" s="304">
        <v>0.81</v>
      </c>
      <c r="G218" s="220">
        <f t="shared" si="3"/>
        <v>-1</v>
      </c>
      <c r="L218" s="298"/>
      <c r="M218" s="298"/>
      <c r="N218" s="546"/>
    </row>
    <row r="219" spans="1:18" ht="17.25" thickBot="1">
      <c r="A219" s="293" t="s">
        <v>1036</v>
      </c>
      <c r="B219" s="293" t="s">
        <v>1037</v>
      </c>
      <c r="C219" s="304">
        <v>0</v>
      </c>
      <c r="D219" s="304">
        <v>0.81</v>
      </c>
      <c r="E219" s="304"/>
      <c r="F219" s="304">
        <v>0.81</v>
      </c>
      <c r="G219" s="220">
        <f t="shared" si="3"/>
        <v>-1</v>
      </c>
      <c r="L219" s="298"/>
      <c r="M219" s="247">
        <f>SUM(M210:M218)</f>
        <v>428840</v>
      </c>
      <c r="N219" s="247">
        <f>SUM(N210:N218)</f>
        <v>194642</v>
      </c>
      <c r="Q219" s="547">
        <f>SUM(Q210:Q218)</f>
        <v>-428840</v>
      </c>
      <c r="R219" s="547">
        <f>SUM(R210:R218)</f>
        <v>-234198</v>
      </c>
    </row>
    <row r="220" spans="1:18" ht="15.75" thickTop="1">
      <c r="A220" s="293" t="s">
        <v>1038</v>
      </c>
      <c r="B220" s="293" t="s">
        <v>673</v>
      </c>
      <c r="C220" s="304">
        <v>428869.65</v>
      </c>
      <c r="D220" s="304">
        <v>428869.65</v>
      </c>
      <c r="E220" s="304"/>
      <c r="F220" s="304"/>
      <c r="G220" s="220">
        <f t="shared" si="3"/>
        <v>0</v>
      </c>
      <c r="L220" s="300"/>
      <c r="M220" s="300"/>
    </row>
    <row r="221" spans="1:18" ht="15">
      <c r="A221" s="293" t="s">
        <v>1039</v>
      </c>
      <c r="B221" s="293" t="s">
        <v>674</v>
      </c>
      <c r="C221" s="304">
        <v>428484.4</v>
      </c>
      <c r="D221" s="304">
        <v>428484.4</v>
      </c>
      <c r="E221" s="304"/>
      <c r="F221" s="304"/>
      <c r="G221" s="220">
        <f t="shared" si="3"/>
        <v>0</v>
      </c>
      <c r="L221" s="298"/>
      <c r="M221" s="298">
        <f>M219+'G.T-Rapor'!E21</f>
        <v>34229</v>
      </c>
    </row>
    <row r="222" spans="1:18" ht="15">
      <c r="A222" s="293">
        <v>770</v>
      </c>
      <c r="B222" s="293" t="s">
        <v>674</v>
      </c>
      <c r="C222" s="304">
        <v>428484.4</v>
      </c>
      <c r="D222" s="304">
        <v>6953.34</v>
      </c>
      <c r="E222" s="304">
        <v>421531.06</v>
      </c>
      <c r="F222" s="304"/>
      <c r="G222" s="220">
        <f t="shared" si="3"/>
        <v>421531</v>
      </c>
      <c r="L222" s="298"/>
      <c r="M222" s="300"/>
    </row>
    <row r="223" spans="1:18" ht="15">
      <c r="A223" s="293" t="s">
        <v>675</v>
      </c>
      <c r="B223" s="293" t="s">
        <v>676</v>
      </c>
      <c r="C223" s="304">
        <v>428484.4</v>
      </c>
      <c r="D223" s="304">
        <v>6953.34</v>
      </c>
      <c r="E223" s="304">
        <v>421531.06</v>
      </c>
      <c r="F223" s="304"/>
      <c r="G223" s="220">
        <f t="shared" si="3"/>
        <v>421531</v>
      </c>
      <c r="L223" s="301"/>
      <c r="M223" s="301"/>
    </row>
    <row r="224" spans="1:18">
      <c r="A224" s="293" t="s">
        <v>677</v>
      </c>
      <c r="B224" s="293" t="s">
        <v>678</v>
      </c>
      <c r="C224" s="304">
        <v>195316.73</v>
      </c>
      <c r="D224" s="304">
        <v>6953.34</v>
      </c>
      <c r="E224" s="304">
        <v>188363.39</v>
      </c>
      <c r="F224" s="304"/>
      <c r="G224" s="220">
        <f t="shared" si="3"/>
        <v>188363</v>
      </c>
    </row>
    <row r="225" spans="1:7">
      <c r="A225" s="293" t="s">
        <v>679</v>
      </c>
      <c r="B225" s="293" t="s">
        <v>680</v>
      </c>
      <c r="C225" s="304">
        <v>164672.26</v>
      </c>
      <c r="D225" s="304">
        <v>0</v>
      </c>
      <c r="E225" s="304">
        <v>164672.26</v>
      </c>
      <c r="F225" s="304"/>
      <c r="G225" s="220">
        <f t="shared" si="3"/>
        <v>164672</v>
      </c>
    </row>
    <row r="226" spans="1:7">
      <c r="A226" s="293" t="s">
        <v>681</v>
      </c>
      <c r="B226" s="293" t="s">
        <v>682</v>
      </c>
      <c r="C226" s="304">
        <v>28040.94</v>
      </c>
      <c r="D226" s="304">
        <v>6953.34</v>
      </c>
      <c r="E226" s="304">
        <v>21087.599999999999</v>
      </c>
      <c r="F226" s="304"/>
      <c r="G226" s="220">
        <f t="shared" si="3"/>
        <v>21088</v>
      </c>
    </row>
    <row r="227" spans="1:7">
      <c r="A227" s="293" t="s">
        <v>683</v>
      </c>
      <c r="B227" s="293" t="s">
        <v>684</v>
      </c>
      <c r="C227" s="304">
        <v>2603.5300000000002</v>
      </c>
      <c r="D227" s="304">
        <v>0</v>
      </c>
      <c r="E227" s="304">
        <v>2603.5300000000002</v>
      </c>
      <c r="F227" s="304"/>
      <c r="G227" s="220">
        <f t="shared" si="3"/>
        <v>2604</v>
      </c>
    </row>
    <row r="228" spans="1:7">
      <c r="A228" s="293" t="s">
        <v>685</v>
      </c>
      <c r="B228" s="293" t="s">
        <v>686</v>
      </c>
      <c r="C228" s="304">
        <v>30361.23</v>
      </c>
      <c r="D228" s="304">
        <v>0</v>
      </c>
      <c r="E228" s="304">
        <v>30361.23</v>
      </c>
      <c r="F228" s="304"/>
      <c r="G228" s="220">
        <f t="shared" si="3"/>
        <v>30361</v>
      </c>
    </row>
    <row r="229" spans="1:7">
      <c r="A229" s="293" t="s">
        <v>687</v>
      </c>
      <c r="B229" s="293" t="s">
        <v>688</v>
      </c>
      <c r="C229" s="304">
        <v>1032.43</v>
      </c>
      <c r="D229" s="304">
        <v>0</v>
      </c>
      <c r="E229" s="304">
        <v>1032.43</v>
      </c>
      <c r="F229" s="304"/>
      <c r="G229" s="220">
        <f t="shared" si="3"/>
        <v>1032</v>
      </c>
    </row>
    <row r="230" spans="1:7">
      <c r="A230" s="293" t="s">
        <v>689</v>
      </c>
      <c r="B230" s="293" t="s">
        <v>690</v>
      </c>
      <c r="C230" s="304">
        <v>29.62</v>
      </c>
      <c r="D230" s="304">
        <v>0</v>
      </c>
      <c r="E230" s="304">
        <v>29.62</v>
      </c>
      <c r="F230" s="304"/>
      <c r="G230" s="220">
        <f t="shared" si="3"/>
        <v>30</v>
      </c>
    </row>
    <row r="231" spans="1:7">
      <c r="A231" s="293" t="s">
        <v>691</v>
      </c>
      <c r="B231" s="293" t="s">
        <v>692</v>
      </c>
      <c r="C231" s="304">
        <v>887.6</v>
      </c>
      <c r="D231" s="304">
        <v>0</v>
      </c>
      <c r="E231" s="304">
        <v>887.6</v>
      </c>
      <c r="F231" s="304"/>
      <c r="G231" s="220">
        <f t="shared" si="3"/>
        <v>888</v>
      </c>
    </row>
    <row r="232" spans="1:7">
      <c r="A232" s="293" t="s">
        <v>693</v>
      </c>
      <c r="B232" s="293" t="s">
        <v>694</v>
      </c>
      <c r="C232" s="304">
        <v>28411.58</v>
      </c>
      <c r="D232" s="304">
        <v>0</v>
      </c>
      <c r="E232" s="304">
        <v>28411.58</v>
      </c>
      <c r="F232" s="304"/>
      <c r="G232" s="220">
        <f t="shared" si="3"/>
        <v>28412</v>
      </c>
    </row>
    <row r="233" spans="1:7">
      <c r="A233" s="293" t="s">
        <v>695</v>
      </c>
      <c r="B233" s="293" t="s">
        <v>696</v>
      </c>
      <c r="C233" s="304">
        <v>186549.46</v>
      </c>
      <c r="D233" s="304">
        <v>0</v>
      </c>
      <c r="E233" s="304">
        <v>186549.46</v>
      </c>
      <c r="F233" s="304"/>
      <c r="G233" s="220">
        <f t="shared" si="3"/>
        <v>186549</v>
      </c>
    </row>
    <row r="234" spans="1:7">
      <c r="A234" s="293" t="s">
        <v>697</v>
      </c>
      <c r="B234" s="293" t="s">
        <v>698</v>
      </c>
      <c r="C234" s="304">
        <v>2449.08</v>
      </c>
      <c r="D234" s="304">
        <v>0</v>
      </c>
      <c r="E234" s="304">
        <v>2449.08</v>
      </c>
      <c r="F234" s="304"/>
      <c r="G234" s="220">
        <f t="shared" si="3"/>
        <v>2449</v>
      </c>
    </row>
    <row r="235" spans="1:7">
      <c r="A235" s="293" t="s">
        <v>699</v>
      </c>
      <c r="B235" s="293" t="s">
        <v>700</v>
      </c>
      <c r="C235" s="304">
        <v>43409.2</v>
      </c>
      <c r="D235" s="304">
        <v>0</v>
      </c>
      <c r="E235" s="304">
        <v>43409.2</v>
      </c>
      <c r="F235" s="304"/>
      <c r="G235" s="220">
        <f t="shared" ref="G235:G258" si="7">ROUND((E235-F235),0)</f>
        <v>43409</v>
      </c>
    </row>
    <row r="236" spans="1:7">
      <c r="A236" s="293" t="s">
        <v>701</v>
      </c>
      <c r="B236" s="293" t="s">
        <v>702</v>
      </c>
      <c r="C236" s="304">
        <v>5705.74</v>
      </c>
      <c r="D236" s="304">
        <v>0</v>
      </c>
      <c r="E236" s="304">
        <v>5705.74</v>
      </c>
      <c r="F236" s="304"/>
      <c r="G236" s="220">
        <f t="shared" si="3"/>
        <v>5706</v>
      </c>
    </row>
    <row r="237" spans="1:7">
      <c r="A237" s="293" t="s">
        <v>703</v>
      </c>
      <c r="B237" s="293" t="s">
        <v>704</v>
      </c>
      <c r="C237" s="304">
        <v>6152.54</v>
      </c>
      <c r="D237" s="304">
        <v>0</v>
      </c>
      <c r="E237" s="304">
        <v>6152.54</v>
      </c>
      <c r="F237" s="304"/>
      <c r="G237" s="220">
        <f t="shared" si="3"/>
        <v>6153</v>
      </c>
    </row>
    <row r="238" spans="1:7">
      <c r="A238" s="293" t="s">
        <v>705</v>
      </c>
      <c r="B238" s="293" t="s">
        <v>706</v>
      </c>
      <c r="C238" s="304">
        <v>685</v>
      </c>
      <c r="D238" s="304">
        <v>0</v>
      </c>
      <c r="E238" s="304">
        <v>685</v>
      </c>
      <c r="F238" s="304"/>
      <c r="G238" s="220">
        <f t="shared" si="3"/>
        <v>685</v>
      </c>
    </row>
    <row r="239" spans="1:7">
      <c r="A239" s="293" t="s">
        <v>707</v>
      </c>
      <c r="B239" s="293" t="s">
        <v>708</v>
      </c>
      <c r="C239" s="304">
        <v>47.96</v>
      </c>
      <c r="D239" s="304">
        <v>0</v>
      </c>
      <c r="E239" s="304">
        <v>47.96</v>
      </c>
      <c r="F239" s="304"/>
      <c r="G239" s="220">
        <f t="shared" si="3"/>
        <v>48</v>
      </c>
    </row>
    <row r="240" spans="1:7">
      <c r="A240" s="293" t="s">
        <v>709</v>
      </c>
      <c r="B240" s="293" t="s">
        <v>710</v>
      </c>
      <c r="C240" s="304">
        <v>12239.74</v>
      </c>
      <c r="D240" s="304">
        <v>0</v>
      </c>
      <c r="E240" s="304">
        <v>12239.74</v>
      </c>
      <c r="F240" s="304"/>
      <c r="G240" s="220">
        <f t="shared" si="3"/>
        <v>12240</v>
      </c>
    </row>
    <row r="241" spans="1:7">
      <c r="A241" s="293" t="s">
        <v>711</v>
      </c>
      <c r="B241" s="293" t="s">
        <v>608</v>
      </c>
      <c r="C241" s="304">
        <v>6072.52</v>
      </c>
      <c r="D241" s="304">
        <v>0</v>
      </c>
      <c r="E241" s="304">
        <v>6072.52</v>
      </c>
      <c r="F241" s="304"/>
      <c r="G241" s="220">
        <f t="shared" si="3"/>
        <v>6073</v>
      </c>
    </row>
    <row r="242" spans="1:7">
      <c r="A242" s="293" t="s">
        <v>712</v>
      </c>
      <c r="B242" s="293" t="s">
        <v>713</v>
      </c>
      <c r="C242" s="304">
        <v>44372.5</v>
      </c>
      <c r="D242" s="304">
        <v>0</v>
      </c>
      <c r="E242" s="304">
        <v>44372.5</v>
      </c>
      <c r="F242" s="304"/>
      <c r="G242" s="220">
        <f t="shared" si="3"/>
        <v>44373</v>
      </c>
    </row>
    <row r="243" spans="1:7">
      <c r="A243" s="293" t="s">
        <v>826</v>
      </c>
      <c r="B243" s="293" t="s">
        <v>827</v>
      </c>
      <c r="C243" s="304">
        <v>4723.1499999999996</v>
      </c>
      <c r="D243" s="304">
        <v>0</v>
      </c>
      <c r="E243" s="304">
        <v>4723.1499999999996</v>
      </c>
      <c r="F243" s="304"/>
      <c r="G243" s="220">
        <f t="shared" si="3"/>
        <v>4723</v>
      </c>
    </row>
    <row r="244" spans="1:7">
      <c r="A244" s="293" t="s">
        <v>714</v>
      </c>
      <c r="B244" s="293" t="s">
        <v>715</v>
      </c>
      <c r="C244" s="304">
        <v>1796.47</v>
      </c>
      <c r="D244" s="304">
        <v>0</v>
      </c>
      <c r="E244" s="304">
        <v>1796.47</v>
      </c>
      <c r="F244" s="304"/>
      <c r="G244" s="220">
        <f t="shared" si="3"/>
        <v>1796</v>
      </c>
    </row>
    <row r="245" spans="1:7">
      <c r="A245" s="293" t="s">
        <v>1040</v>
      </c>
      <c r="B245" s="293" t="s">
        <v>1041</v>
      </c>
      <c r="C245" s="304">
        <v>18141.560000000001</v>
      </c>
      <c r="D245" s="304">
        <v>0</v>
      </c>
      <c r="E245" s="304">
        <v>18141.560000000001</v>
      </c>
      <c r="F245" s="304"/>
      <c r="G245" s="220">
        <f t="shared" si="3"/>
        <v>18142</v>
      </c>
    </row>
    <row r="246" spans="1:7">
      <c r="A246" s="293" t="s">
        <v>1042</v>
      </c>
      <c r="B246" s="293" t="s">
        <v>1043</v>
      </c>
      <c r="C246" s="304">
        <v>40754</v>
      </c>
      <c r="D246" s="304">
        <v>0</v>
      </c>
      <c r="E246" s="304">
        <v>40754</v>
      </c>
      <c r="F246" s="304"/>
      <c r="G246" s="220">
        <f t="shared" si="3"/>
        <v>40754</v>
      </c>
    </row>
    <row r="247" spans="1:7">
      <c r="A247" s="293" t="s">
        <v>716</v>
      </c>
      <c r="B247" s="293" t="s">
        <v>717</v>
      </c>
      <c r="C247" s="304">
        <v>14282.89</v>
      </c>
      <c r="D247" s="304">
        <v>0</v>
      </c>
      <c r="E247" s="304">
        <v>14282.89</v>
      </c>
      <c r="F247" s="304"/>
      <c r="G247" s="220">
        <f t="shared" si="3"/>
        <v>14283</v>
      </c>
    </row>
    <row r="248" spans="1:7">
      <c r="A248" s="293" t="s">
        <v>828</v>
      </c>
      <c r="B248" s="293" t="s">
        <v>829</v>
      </c>
      <c r="C248" s="304">
        <v>8298.66</v>
      </c>
      <c r="D248" s="304">
        <v>0</v>
      </c>
      <c r="E248" s="304">
        <v>8298.66</v>
      </c>
      <c r="F248" s="304"/>
      <c r="G248" s="220">
        <f t="shared" si="7"/>
        <v>8299</v>
      </c>
    </row>
    <row r="249" spans="1:7">
      <c r="A249" s="293" t="s">
        <v>718</v>
      </c>
      <c r="B249" s="293" t="s">
        <v>719</v>
      </c>
      <c r="C249" s="304">
        <v>4429.2</v>
      </c>
      <c r="D249" s="304">
        <v>0</v>
      </c>
      <c r="E249" s="304">
        <v>4429.2</v>
      </c>
      <c r="F249" s="304"/>
      <c r="G249" s="220">
        <f t="shared" si="7"/>
        <v>4429</v>
      </c>
    </row>
    <row r="250" spans="1:7">
      <c r="A250" s="293" t="s">
        <v>720</v>
      </c>
      <c r="B250" s="293" t="s">
        <v>721</v>
      </c>
      <c r="C250" s="304">
        <v>1555.03</v>
      </c>
      <c r="D250" s="304">
        <v>0</v>
      </c>
      <c r="E250" s="304">
        <v>1555.03</v>
      </c>
      <c r="F250" s="304"/>
      <c r="G250" s="220">
        <f t="shared" si="7"/>
        <v>1555</v>
      </c>
    </row>
    <row r="251" spans="1:7">
      <c r="A251" s="293" t="s">
        <v>722</v>
      </c>
      <c r="B251" s="293" t="s">
        <v>723</v>
      </c>
      <c r="C251" s="304">
        <v>1834.12</v>
      </c>
      <c r="D251" s="304">
        <v>0</v>
      </c>
      <c r="E251" s="304">
        <v>1834.12</v>
      </c>
      <c r="F251" s="304"/>
      <c r="G251" s="220">
        <f t="shared" si="7"/>
        <v>1834</v>
      </c>
    </row>
    <row r="252" spans="1:7">
      <c r="A252" s="293" t="s">
        <v>724</v>
      </c>
      <c r="B252" s="293" t="s">
        <v>725</v>
      </c>
      <c r="C252" s="304">
        <v>1834.12</v>
      </c>
      <c r="D252" s="304">
        <v>0</v>
      </c>
      <c r="E252" s="304">
        <v>1834.12</v>
      </c>
      <c r="F252" s="304"/>
      <c r="G252" s="220">
        <f t="shared" si="7"/>
        <v>1834</v>
      </c>
    </row>
    <row r="253" spans="1:7">
      <c r="A253" s="293" t="s">
        <v>726</v>
      </c>
      <c r="B253" s="293" t="s">
        <v>727</v>
      </c>
      <c r="C253" s="304">
        <v>139.97</v>
      </c>
      <c r="D253" s="304">
        <v>0</v>
      </c>
      <c r="E253" s="304">
        <v>139.97</v>
      </c>
      <c r="F253" s="304"/>
      <c r="G253" s="220">
        <f t="shared" si="7"/>
        <v>140</v>
      </c>
    </row>
    <row r="254" spans="1:7">
      <c r="A254" s="293" t="s">
        <v>728</v>
      </c>
      <c r="B254" s="293" t="s">
        <v>729</v>
      </c>
      <c r="C254" s="304">
        <v>133.07</v>
      </c>
      <c r="D254" s="304">
        <v>0</v>
      </c>
      <c r="E254" s="304">
        <v>133.07</v>
      </c>
      <c r="F254" s="304"/>
      <c r="G254" s="220">
        <f t="shared" si="7"/>
        <v>133</v>
      </c>
    </row>
    <row r="255" spans="1:7">
      <c r="A255" s="293" t="s">
        <v>1044</v>
      </c>
      <c r="B255" s="293" t="s">
        <v>1045</v>
      </c>
      <c r="C255" s="304">
        <v>6.9</v>
      </c>
      <c r="D255" s="304">
        <v>0</v>
      </c>
      <c r="E255" s="304">
        <v>6.9</v>
      </c>
      <c r="F255" s="304"/>
      <c r="G255" s="220">
        <f t="shared" si="7"/>
        <v>7</v>
      </c>
    </row>
    <row r="256" spans="1:7">
      <c r="A256" s="293">
        <v>771</v>
      </c>
      <c r="B256" s="293" t="s">
        <v>830</v>
      </c>
      <c r="C256" s="304">
        <v>0</v>
      </c>
      <c r="D256" s="304">
        <v>421531.06</v>
      </c>
      <c r="E256" s="304"/>
      <c r="F256" s="304">
        <v>421531.06</v>
      </c>
      <c r="G256" s="220">
        <f t="shared" si="7"/>
        <v>-421531</v>
      </c>
    </row>
    <row r="257" spans="1:7">
      <c r="A257" s="293" t="s">
        <v>831</v>
      </c>
      <c r="B257" s="293" t="s">
        <v>832</v>
      </c>
      <c r="C257" s="304">
        <v>0</v>
      </c>
      <c r="D257" s="304">
        <v>421531.06</v>
      </c>
      <c r="E257" s="304"/>
      <c r="F257" s="304">
        <v>421531.06</v>
      </c>
      <c r="G257" s="220">
        <f t="shared" si="7"/>
        <v>-421531</v>
      </c>
    </row>
    <row r="258" spans="1:7">
      <c r="A258" s="293" t="s">
        <v>1046</v>
      </c>
      <c r="B258" s="293" t="s">
        <v>730</v>
      </c>
      <c r="C258" s="304">
        <v>385.25</v>
      </c>
      <c r="D258" s="304">
        <v>385.25</v>
      </c>
      <c r="E258" s="304"/>
      <c r="F258" s="304"/>
      <c r="G258" s="220">
        <f t="shared" si="7"/>
        <v>0</v>
      </c>
    </row>
    <row r="259" spans="1:7">
      <c r="A259" s="293">
        <v>780</v>
      </c>
      <c r="B259" s="293" t="s">
        <v>730</v>
      </c>
      <c r="C259" s="304">
        <v>385.25</v>
      </c>
      <c r="D259" s="304">
        <v>0</v>
      </c>
      <c r="E259" s="304">
        <v>385.25</v>
      </c>
      <c r="F259" s="304"/>
      <c r="G259" s="220">
        <f t="shared" ref="G259:G322" si="8">ROUND((E259-F259),0)</f>
        <v>385</v>
      </c>
    </row>
    <row r="260" spans="1:7">
      <c r="A260" s="293" t="s">
        <v>731</v>
      </c>
      <c r="B260" s="293" t="s">
        <v>732</v>
      </c>
      <c r="C260" s="304">
        <v>385.25</v>
      </c>
      <c r="D260" s="304">
        <v>0</v>
      </c>
      <c r="E260" s="304">
        <v>385.25</v>
      </c>
      <c r="F260" s="304"/>
      <c r="G260" s="220">
        <f t="shared" si="8"/>
        <v>385</v>
      </c>
    </row>
    <row r="261" spans="1:7">
      <c r="A261" s="293" t="s">
        <v>733</v>
      </c>
      <c r="B261" s="293" t="s">
        <v>734</v>
      </c>
      <c r="C261" s="304">
        <v>385.25</v>
      </c>
      <c r="D261" s="304">
        <v>0</v>
      </c>
      <c r="E261" s="304">
        <v>385.25</v>
      </c>
      <c r="F261" s="304"/>
      <c r="G261" s="220">
        <f t="shared" si="8"/>
        <v>385</v>
      </c>
    </row>
    <row r="262" spans="1:7">
      <c r="A262" s="293" t="s">
        <v>735</v>
      </c>
      <c r="B262" s="293" t="s">
        <v>736</v>
      </c>
      <c r="C262" s="304">
        <v>385.25</v>
      </c>
      <c r="D262" s="304">
        <v>0</v>
      </c>
      <c r="E262" s="304">
        <v>385.25</v>
      </c>
      <c r="F262" s="304"/>
      <c r="G262" s="220">
        <f t="shared" si="8"/>
        <v>385</v>
      </c>
    </row>
    <row r="263" spans="1:7">
      <c r="A263" s="293">
        <v>781</v>
      </c>
      <c r="B263" s="293" t="s">
        <v>833</v>
      </c>
      <c r="C263" s="304">
        <v>0</v>
      </c>
      <c r="D263" s="304">
        <v>385.25</v>
      </c>
      <c r="E263" s="304"/>
      <c r="F263" s="304">
        <v>385.25</v>
      </c>
      <c r="G263" s="220">
        <f t="shared" si="8"/>
        <v>-385</v>
      </c>
    </row>
    <row r="264" spans="1:7">
      <c r="A264" s="293" t="s">
        <v>834</v>
      </c>
      <c r="B264" s="293" t="s">
        <v>835</v>
      </c>
      <c r="C264" s="304">
        <v>0</v>
      </c>
      <c r="D264" s="304">
        <v>385.25</v>
      </c>
      <c r="E264" s="304"/>
      <c r="F264" s="304">
        <v>385.25</v>
      </c>
      <c r="G264" s="220">
        <f t="shared" si="8"/>
        <v>-385</v>
      </c>
    </row>
    <row r="265" spans="1:7">
      <c r="G265" s="220">
        <f t="shared" si="8"/>
        <v>0</v>
      </c>
    </row>
    <row r="266" spans="1:7">
      <c r="G266" s="220">
        <f t="shared" si="8"/>
        <v>0</v>
      </c>
    </row>
    <row r="267" spans="1:7">
      <c r="G267" s="220">
        <f t="shared" si="8"/>
        <v>0</v>
      </c>
    </row>
    <row r="268" spans="1:7">
      <c r="G268" s="220">
        <f t="shared" si="8"/>
        <v>0</v>
      </c>
    </row>
    <row r="269" spans="1:7">
      <c r="G269" s="220">
        <f t="shared" si="8"/>
        <v>0</v>
      </c>
    </row>
    <row r="270" spans="1:7">
      <c r="G270" s="220">
        <f t="shared" si="8"/>
        <v>0</v>
      </c>
    </row>
    <row r="271" spans="1:7">
      <c r="G271" s="220">
        <f t="shared" si="8"/>
        <v>0</v>
      </c>
    </row>
    <row r="272" spans="1:7">
      <c r="G272" s="220">
        <f t="shared" si="8"/>
        <v>0</v>
      </c>
    </row>
    <row r="273" spans="7:7">
      <c r="G273" s="220">
        <f t="shared" si="8"/>
        <v>0</v>
      </c>
    </row>
    <row r="274" spans="7:7">
      <c r="G274" s="220">
        <f t="shared" si="8"/>
        <v>0</v>
      </c>
    </row>
    <row r="275" spans="7:7">
      <c r="G275" s="220">
        <f t="shared" si="8"/>
        <v>0</v>
      </c>
    </row>
    <row r="276" spans="7:7">
      <c r="G276" s="220">
        <f t="shared" si="8"/>
        <v>0</v>
      </c>
    </row>
    <row r="277" spans="7:7">
      <c r="G277" s="220">
        <f t="shared" si="8"/>
        <v>0</v>
      </c>
    </row>
    <row r="278" spans="7:7">
      <c r="G278" s="220">
        <f t="shared" si="8"/>
        <v>0</v>
      </c>
    </row>
    <row r="279" spans="7:7">
      <c r="G279" s="220">
        <f t="shared" si="8"/>
        <v>0</v>
      </c>
    </row>
    <row r="280" spans="7:7">
      <c r="G280" s="220">
        <f t="shared" si="8"/>
        <v>0</v>
      </c>
    </row>
    <row r="281" spans="7:7">
      <c r="G281" s="220">
        <f t="shared" si="8"/>
        <v>0</v>
      </c>
    </row>
    <row r="282" spans="7:7">
      <c r="G282" s="220">
        <f t="shared" si="8"/>
        <v>0</v>
      </c>
    </row>
    <row r="283" spans="7:7">
      <c r="G283" s="220">
        <f t="shared" si="8"/>
        <v>0</v>
      </c>
    </row>
    <row r="284" spans="7:7">
      <c r="G284" s="220">
        <f t="shared" si="8"/>
        <v>0</v>
      </c>
    </row>
    <row r="285" spans="7:7">
      <c r="G285" s="220">
        <f t="shared" si="8"/>
        <v>0</v>
      </c>
    </row>
    <row r="286" spans="7:7">
      <c r="G286" s="220">
        <f t="shared" si="8"/>
        <v>0</v>
      </c>
    </row>
    <row r="287" spans="7:7">
      <c r="G287" s="220">
        <f t="shared" si="8"/>
        <v>0</v>
      </c>
    </row>
    <row r="288" spans="7:7">
      <c r="G288" s="220">
        <f t="shared" si="8"/>
        <v>0</v>
      </c>
    </row>
    <row r="289" spans="7:7">
      <c r="G289" s="220">
        <f t="shared" si="8"/>
        <v>0</v>
      </c>
    </row>
    <row r="290" spans="7:7">
      <c r="G290" s="220">
        <f t="shared" si="8"/>
        <v>0</v>
      </c>
    </row>
    <row r="291" spans="7:7">
      <c r="G291" s="220">
        <f t="shared" si="8"/>
        <v>0</v>
      </c>
    </row>
    <row r="292" spans="7:7">
      <c r="G292" s="220">
        <f t="shared" si="8"/>
        <v>0</v>
      </c>
    </row>
    <row r="293" spans="7:7">
      <c r="G293" s="220">
        <f t="shared" si="8"/>
        <v>0</v>
      </c>
    </row>
    <row r="294" spans="7:7">
      <c r="G294" s="220">
        <f t="shared" si="8"/>
        <v>0</v>
      </c>
    </row>
    <row r="295" spans="7:7">
      <c r="G295" s="220">
        <f t="shared" si="8"/>
        <v>0</v>
      </c>
    </row>
    <row r="296" spans="7:7">
      <c r="G296" s="220">
        <f t="shared" si="8"/>
        <v>0</v>
      </c>
    </row>
    <row r="297" spans="7:7">
      <c r="G297" s="220">
        <f t="shared" si="8"/>
        <v>0</v>
      </c>
    </row>
    <row r="298" spans="7:7">
      <c r="G298" s="220">
        <f t="shared" si="8"/>
        <v>0</v>
      </c>
    </row>
    <row r="299" spans="7:7">
      <c r="G299" s="220">
        <f t="shared" si="8"/>
        <v>0</v>
      </c>
    </row>
    <row r="300" spans="7:7">
      <c r="G300" s="220">
        <f t="shared" si="8"/>
        <v>0</v>
      </c>
    </row>
    <row r="301" spans="7:7">
      <c r="G301" s="220">
        <f t="shared" si="8"/>
        <v>0</v>
      </c>
    </row>
    <row r="302" spans="7:7">
      <c r="G302" s="220">
        <f t="shared" si="8"/>
        <v>0</v>
      </c>
    </row>
    <row r="303" spans="7:7">
      <c r="G303" s="220">
        <f t="shared" si="8"/>
        <v>0</v>
      </c>
    </row>
    <row r="304" spans="7:7">
      <c r="G304" s="220">
        <f t="shared" si="8"/>
        <v>0</v>
      </c>
    </row>
    <row r="305" spans="7:7">
      <c r="G305" s="220">
        <f t="shared" si="8"/>
        <v>0</v>
      </c>
    </row>
    <row r="306" spans="7:7">
      <c r="G306" s="220">
        <f t="shared" si="8"/>
        <v>0</v>
      </c>
    </row>
    <row r="307" spans="7:7">
      <c r="G307" s="220">
        <f t="shared" si="8"/>
        <v>0</v>
      </c>
    </row>
    <row r="308" spans="7:7">
      <c r="G308" s="220">
        <f t="shared" si="8"/>
        <v>0</v>
      </c>
    </row>
    <row r="309" spans="7:7">
      <c r="G309" s="220">
        <f t="shared" si="8"/>
        <v>0</v>
      </c>
    </row>
    <row r="310" spans="7:7">
      <c r="G310" s="220">
        <f t="shared" si="8"/>
        <v>0</v>
      </c>
    </row>
    <row r="311" spans="7:7">
      <c r="G311" s="220">
        <f t="shared" si="8"/>
        <v>0</v>
      </c>
    </row>
    <row r="312" spans="7:7">
      <c r="G312" s="220">
        <f t="shared" si="8"/>
        <v>0</v>
      </c>
    </row>
    <row r="313" spans="7:7">
      <c r="G313" s="220">
        <f t="shared" si="8"/>
        <v>0</v>
      </c>
    </row>
    <row r="314" spans="7:7">
      <c r="G314" s="220">
        <f t="shared" si="8"/>
        <v>0</v>
      </c>
    </row>
    <row r="315" spans="7:7">
      <c r="G315" s="220">
        <f t="shared" si="8"/>
        <v>0</v>
      </c>
    </row>
    <row r="316" spans="7:7">
      <c r="G316" s="220">
        <f t="shared" si="8"/>
        <v>0</v>
      </c>
    </row>
    <row r="317" spans="7:7">
      <c r="G317" s="220">
        <f t="shared" si="8"/>
        <v>0</v>
      </c>
    </row>
    <row r="318" spans="7:7">
      <c r="G318" s="220">
        <f t="shared" si="8"/>
        <v>0</v>
      </c>
    </row>
    <row r="319" spans="7:7">
      <c r="G319" s="220">
        <f t="shared" si="8"/>
        <v>0</v>
      </c>
    </row>
    <row r="320" spans="7:7">
      <c r="G320" s="220">
        <f t="shared" si="8"/>
        <v>0</v>
      </c>
    </row>
    <row r="321" spans="7:7">
      <c r="G321" s="220">
        <f t="shared" si="8"/>
        <v>0</v>
      </c>
    </row>
    <row r="322" spans="7:7">
      <c r="G322" s="220">
        <f t="shared" si="8"/>
        <v>0</v>
      </c>
    </row>
    <row r="323" spans="7:7">
      <c r="G323" s="220">
        <f t="shared" ref="G323:G386" si="9">ROUND((E323-F323),0)</f>
        <v>0</v>
      </c>
    </row>
    <row r="324" spans="7:7">
      <c r="G324" s="220">
        <f t="shared" si="9"/>
        <v>0</v>
      </c>
    </row>
    <row r="325" spans="7:7">
      <c r="G325" s="220">
        <f t="shared" si="9"/>
        <v>0</v>
      </c>
    </row>
    <row r="326" spans="7:7">
      <c r="G326" s="220">
        <f t="shared" si="9"/>
        <v>0</v>
      </c>
    </row>
    <row r="327" spans="7:7">
      <c r="G327" s="220">
        <f t="shared" si="9"/>
        <v>0</v>
      </c>
    </row>
    <row r="328" spans="7:7">
      <c r="G328" s="220">
        <f t="shared" si="9"/>
        <v>0</v>
      </c>
    </row>
    <row r="329" spans="7:7">
      <c r="G329" s="220">
        <f t="shared" si="9"/>
        <v>0</v>
      </c>
    </row>
    <row r="330" spans="7:7">
      <c r="G330" s="220">
        <f t="shared" si="9"/>
        <v>0</v>
      </c>
    </row>
    <row r="331" spans="7:7">
      <c r="G331" s="220">
        <f t="shared" si="9"/>
        <v>0</v>
      </c>
    </row>
    <row r="332" spans="7:7">
      <c r="G332" s="220">
        <f t="shared" si="9"/>
        <v>0</v>
      </c>
    </row>
    <row r="333" spans="7:7">
      <c r="G333" s="220">
        <f t="shared" si="9"/>
        <v>0</v>
      </c>
    </row>
    <row r="334" spans="7:7">
      <c r="G334" s="220">
        <f t="shared" si="9"/>
        <v>0</v>
      </c>
    </row>
    <row r="335" spans="7:7">
      <c r="G335" s="220">
        <f t="shared" si="9"/>
        <v>0</v>
      </c>
    </row>
    <row r="336" spans="7:7">
      <c r="G336" s="220">
        <f t="shared" si="9"/>
        <v>0</v>
      </c>
    </row>
    <row r="337" spans="7:7">
      <c r="G337" s="220">
        <f t="shared" si="9"/>
        <v>0</v>
      </c>
    </row>
    <row r="338" spans="7:7">
      <c r="G338" s="220">
        <f t="shared" si="9"/>
        <v>0</v>
      </c>
    </row>
    <row r="339" spans="7:7">
      <c r="G339" s="220">
        <f t="shared" si="9"/>
        <v>0</v>
      </c>
    </row>
    <row r="340" spans="7:7">
      <c r="G340" s="220">
        <f t="shared" si="9"/>
        <v>0</v>
      </c>
    </row>
    <row r="341" spans="7:7">
      <c r="G341" s="220">
        <f t="shared" si="9"/>
        <v>0</v>
      </c>
    </row>
    <row r="342" spans="7:7">
      <c r="G342" s="220">
        <f t="shared" si="9"/>
        <v>0</v>
      </c>
    </row>
    <row r="343" spans="7:7">
      <c r="G343" s="220">
        <f t="shared" si="9"/>
        <v>0</v>
      </c>
    </row>
    <row r="344" spans="7:7">
      <c r="G344" s="220">
        <f t="shared" si="9"/>
        <v>0</v>
      </c>
    </row>
    <row r="345" spans="7:7">
      <c r="G345" s="220">
        <f t="shared" si="9"/>
        <v>0</v>
      </c>
    </row>
    <row r="346" spans="7:7">
      <c r="G346" s="220">
        <f t="shared" si="9"/>
        <v>0</v>
      </c>
    </row>
    <row r="347" spans="7:7">
      <c r="G347" s="220">
        <f t="shared" si="9"/>
        <v>0</v>
      </c>
    </row>
    <row r="348" spans="7:7">
      <c r="G348" s="220">
        <f t="shared" si="9"/>
        <v>0</v>
      </c>
    </row>
    <row r="349" spans="7:7">
      <c r="G349" s="220">
        <f t="shared" si="9"/>
        <v>0</v>
      </c>
    </row>
    <row r="350" spans="7:7">
      <c r="G350" s="220">
        <f t="shared" si="9"/>
        <v>0</v>
      </c>
    </row>
    <row r="351" spans="7:7">
      <c r="G351" s="220">
        <f t="shared" si="9"/>
        <v>0</v>
      </c>
    </row>
    <row r="352" spans="7:7">
      <c r="G352" s="220">
        <f t="shared" si="9"/>
        <v>0</v>
      </c>
    </row>
    <row r="353" spans="7:7">
      <c r="G353" s="220">
        <f t="shared" si="9"/>
        <v>0</v>
      </c>
    </row>
    <row r="354" spans="7:7">
      <c r="G354" s="220">
        <f t="shared" si="9"/>
        <v>0</v>
      </c>
    </row>
    <row r="355" spans="7:7">
      <c r="G355" s="220">
        <f t="shared" si="9"/>
        <v>0</v>
      </c>
    </row>
    <row r="356" spans="7:7">
      <c r="G356" s="220">
        <f t="shared" si="9"/>
        <v>0</v>
      </c>
    </row>
    <row r="357" spans="7:7">
      <c r="G357" s="220">
        <f t="shared" si="9"/>
        <v>0</v>
      </c>
    </row>
    <row r="358" spans="7:7">
      <c r="G358" s="220">
        <f t="shared" si="9"/>
        <v>0</v>
      </c>
    </row>
    <row r="359" spans="7:7">
      <c r="G359" s="220">
        <f t="shared" si="9"/>
        <v>0</v>
      </c>
    </row>
    <row r="360" spans="7:7">
      <c r="G360" s="220">
        <f t="shared" si="9"/>
        <v>0</v>
      </c>
    </row>
    <row r="361" spans="7:7">
      <c r="G361" s="220">
        <f t="shared" si="9"/>
        <v>0</v>
      </c>
    </row>
    <row r="362" spans="7:7">
      <c r="G362" s="220">
        <f t="shared" si="9"/>
        <v>0</v>
      </c>
    </row>
    <row r="363" spans="7:7">
      <c r="G363" s="220">
        <f t="shared" si="9"/>
        <v>0</v>
      </c>
    </row>
    <row r="364" spans="7:7">
      <c r="G364" s="220">
        <f t="shared" si="9"/>
        <v>0</v>
      </c>
    </row>
    <row r="365" spans="7:7">
      <c r="G365" s="220">
        <f t="shared" si="9"/>
        <v>0</v>
      </c>
    </row>
    <row r="366" spans="7:7">
      <c r="G366" s="220">
        <f t="shared" si="9"/>
        <v>0</v>
      </c>
    </row>
    <row r="367" spans="7:7">
      <c r="G367" s="220">
        <f t="shared" si="9"/>
        <v>0</v>
      </c>
    </row>
    <row r="368" spans="7:7">
      <c r="G368" s="220">
        <f t="shared" si="9"/>
        <v>0</v>
      </c>
    </row>
    <row r="369" spans="7:7">
      <c r="G369" s="220">
        <f t="shared" si="9"/>
        <v>0</v>
      </c>
    </row>
    <row r="370" spans="7:7">
      <c r="G370" s="220">
        <f t="shared" si="9"/>
        <v>0</v>
      </c>
    </row>
    <row r="371" spans="7:7">
      <c r="G371" s="220">
        <f t="shared" si="9"/>
        <v>0</v>
      </c>
    </row>
    <row r="372" spans="7:7">
      <c r="G372" s="220">
        <f t="shared" si="9"/>
        <v>0</v>
      </c>
    </row>
    <row r="373" spans="7:7">
      <c r="G373" s="220">
        <f t="shared" si="9"/>
        <v>0</v>
      </c>
    </row>
    <row r="374" spans="7:7">
      <c r="G374" s="220">
        <f t="shared" si="9"/>
        <v>0</v>
      </c>
    </row>
    <row r="375" spans="7:7">
      <c r="G375" s="220">
        <f t="shared" si="9"/>
        <v>0</v>
      </c>
    </row>
    <row r="376" spans="7:7">
      <c r="G376" s="220">
        <f t="shared" si="9"/>
        <v>0</v>
      </c>
    </row>
    <row r="377" spans="7:7">
      <c r="G377" s="220">
        <f t="shared" si="9"/>
        <v>0</v>
      </c>
    </row>
    <row r="378" spans="7:7">
      <c r="G378" s="220">
        <f t="shared" si="9"/>
        <v>0</v>
      </c>
    </row>
    <row r="379" spans="7:7">
      <c r="G379" s="220">
        <f t="shared" si="9"/>
        <v>0</v>
      </c>
    </row>
    <row r="380" spans="7:7">
      <c r="G380" s="220">
        <f t="shared" si="9"/>
        <v>0</v>
      </c>
    </row>
    <row r="381" spans="7:7">
      <c r="G381" s="220">
        <f t="shared" si="9"/>
        <v>0</v>
      </c>
    </row>
    <row r="382" spans="7:7">
      <c r="G382" s="220">
        <f t="shared" si="9"/>
        <v>0</v>
      </c>
    </row>
    <row r="383" spans="7:7">
      <c r="G383" s="220">
        <f t="shared" si="9"/>
        <v>0</v>
      </c>
    </row>
    <row r="384" spans="7:7">
      <c r="G384" s="220">
        <f t="shared" si="9"/>
        <v>0</v>
      </c>
    </row>
    <row r="385" spans="7:7">
      <c r="G385" s="220">
        <f t="shared" si="9"/>
        <v>0</v>
      </c>
    </row>
    <row r="386" spans="7:7">
      <c r="G386" s="220">
        <f t="shared" si="9"/>
        <v>0</v>
      </c>
    </row>
    <row r="387" spans="7:7">
      <c r="G387" s="220">
        <f t="shared" ref="G387:G450" si="10">ROUND((E387-F387),0)</f>
        <v>0</v>
      </c>
    </row>
    <row r="388" spans="7:7">
      <c r="G388" s="220">
        <f t="shared" si="10"/>
        <v>0</v>
      </c>
    </row>
    <row r="389" spans="7:7">
      <c r="G389" s="220">
        <f t="shared" si="10"/>
        <v>0</v>
      </c>
    </row>
    <row r="390" spans="7:7">
      <c r="G390" s="220">
        <f t="shared" si="10"/>
        <v>0</v>
      </c>
    </row>
    <row r="391" spans="7:7">
      <c r="G391" s="220">
        <f t="shared" si="10"/>
        <v>0</v>
      </c>
    </row>
    <row r="392" spans="7:7">
      <c r="G392" s="220">
        <f t="shared" si="10"/>
        <v>0</v>
      </c>
    </row>
    <row r="393" spans="7:7">
      <c r="G393" s="220">
        <f t="shared" si="10"/>
        <v>0</v>
      </c>
    </row>
    <row r="394" spans="7:7">
      <c r="G394" s="220">
        <f t="shared" si="10"/>
        <v>0</v>
      </c>
    </row>
    <row r="395" spans="7:7">
      <c r="G395" s="220">
        <f t="shared" si="10"/>
        <v>0</v>
      </c>
    </row>
    <row r="396" spans="7:7">
      <c r="G396" s="220">
        <f t="shared" si="10"/>
        <v>0</v>
      </c>
    </row>
    <row r="397" spans="7:7">
      <c r="G397" s="220">
        <f t="shared" si="10"/>
        <v>0</v>
      </c>
    </row>
    <row r="398" spans="7:7">
      <c r="G398" s="220">
        <f t="shared" si="10"/>
        <v>0</v>
      </c>
    </row>
    <row r="399" spans="7:7">
      <c r="G399" s="220">
        <f t="shared" si="10"/>
        <v>0</v>
      </c>
    </row>
    <row r="400" spans="7:7">
      <c r="G400" s="220">
        <f t="shared" si="10"/>
        <v>0</v>
      </c>
    </row>
    <row r="401" spans="7:7">
      <c r="G401" s="220">
        <f t="shared" si="10"/>
        <v>0</v>
      </c>
    </row>
    <row r="402" spans="7:7">
      <c r="G402" s="220">
        <f t="shared" si="10"/>
        <v>0</v>
      </c>
    </row>
    <row r="403" spans="7:7">
      <c r="G403" s="220">
        <f t="shared" si="10"/>
        <v>0</v>
      </c>
    </row>
    <row r="404" spans="7:7">
      <c r="G404" s="220">
        <f t="shared" si="10"/>
        <v>0</v>
      </c>
    </row>
    <row r="405" spans="7:7">
      <c r="G405" s="220">
        <f t="shared" si="10"/>
        <v>0</v>
      </c>
    </row>
    <row r="406" spans="7:7">
      <c r="G406" s="220">
        <f t="shared" si="10"/>
        <v>0</v>
      </c>
    </row>
    <row r="407" spans="7:7">
      <c r="G407" s="220">
        <f t="shared" si="10"/>
        <v>0</v>
      </c>
    </row>
    <row r="408" spans="7:7">
      <c r="G408" s="220">
        <f t="shared" si="10"/>
        <v>0</v>
      </c>
    </row>
    <row r="409" spans="7:7">
      <c r="G409" s="220">
        <f t="shared" si="10"/>
        <v>0</v>
      </c>
    </row>
    <row r="410" spans="7:7">
      <c r="G410" s="220">
        <f t="shared" si="10"/>
        <v>0</v>
      </c>
    </row>
    <row r="411" spans="7:7">
      <c r="G411" s="220">
        <f t="shared" si="10"/>
        <v>0</v>
      </c>
    </row>
    <row r="412" spans="7:7">
      <c r="G412" s="220">
        <f t="shared" si="10"/>
        <v>0</v>
      </c>
    </row>
    <row r="413" spans="7:7">
      <c r="G413" s="220">
        <f t="shared" si="10"/>
        <v>0</v>
      </c>
    </row>
    <row r="414" spans="7:7">
      <c r="G414" s="220">
        <f t="shared" si="10"/>
        <v>0</v>
      </c>
    </row>
    <row r="415" spans="7:7">
      <c r="G415" s="220">
        <f t="shared" si="10"/>
        <v>0</v>
      </c>
    </row>
    <row r="416" spans="7:7">
      <c r="G416" s="220">
        <f t="shared" si="10"/>
        <v>0</v>
      </c>
    </row>
    <row r="417" spans="7:7">
      <c r="G417" s="220">
        <f t="shared" si="10"/>
        <v>0</v>
      </c>
    </row>
    <row r="418" spans="7:7">
      <c r="G418" s="220">
        <f t="shared" si="10"/>
        <v>0</v>
      </c>
    </row>
    <row r="419" spans="7:7">
      <c r="G419" s="220">
        <f t="shared" si="10"/>
        <v>0</v>
      </c>
    </row>
    <row r="420" spans="7:7">
      <c r="G420" s="220">
        <f t="shared" si="10"/>
        <v>0</v>
      </c>
    </row>
    <row r="421" spans="7:7">
      <c r="G421" s="220">
        <f t="shared" si="10"/>
        <v>0</v>
      </c>
    </row>
    <row r="422" spans="7:7">
      <c r="G422" s="220">
        <f t="shared" si="10"/>
        <v>0</v>
      </c>
    </row>
    <row r="423" spans="7:7">
      <c r="G423" s="220">
        <f t="shared" si="10"/>
        <v>0</v>
      </c>
    </row>
    <row r="424" spans="7:7">
      <c r="G424" s="220">
        <f t="shared" si="10"/>
        <v>0</v>
      </c>
    </row>
    <row r="425" spans="7:7">
      <c r="G425" s="220">
        <f t="shared" si="10"/>
        <v>0</v>
      </c>
    </row>
    <row r="426" spans="7:7">
      <c r="G426" s="220">
        <f t="shared" si="10"/>
        <v>0</v>
      </c>
    </row>
    <row r="427" spans="7:7">
      <c r="G427" s="220">
        <f t="shared" si="10"/>
        <v>0</v>
      </c>
    </row>
    <row r="428" spans="7:7">
      <c r="G428" s="220">
        <f t="shared" si="10"/>
        <v>0</v>
      </c>
    </row>
    <row r="429" spans="7:7">
      <c r="G429" s="220">
        <f t="shared" si="10"/>
        <v>0</v>
      </c>
    </row>
    <row r="430" spans="7:7">
      <c r="G430" s="220">
        <f t="shared" si="10"/>
        <v>0</v>
      </c>
    </row>
    <row r="431" spans="7:7">
      <c r="G431" s="220">
        <f t="shared" si="10"/>
        <v>0</v>
      </c>
    </row>
    <row r="432" spans="7:7">
      <c r="G432" s="220">
        <f t="shared" si="10"/>
        <v>0</v>
      </c>
    </row>
    <row r="433" spans="7:7">
      <c r="G433" s="220">
        <f t="shared" si="10"/>
        <v>0</v>
      </c>
    </row>
    <row r="434" spans="7:7">
      <c r="G434" s="220">
        <f t="shared" si="10"/>
        <v>0</v>
      </c>
    </row>
    <row r="435" spans="7:7">
      <c r="G435" s="220">
        <f t="shared" si="10"/>
        <v>0</v>
      </c>
    </row>
    <row r="436" spans="7:7">
      <c r="G436" s="220">
        <f t="shared" si="10"/>
        <v>0</v>
      </c>
    </row>
    <row r="437" spans="7:7">
      <c r="G437" s="220">
        <f t="shared" si="10"/>
        <v>0</v>
      </c>
    </row>
    <row r="438" spans="7:7">
      <c r="G438" s="220">
        <f t="shared" si="10"/>
        <v>0</v>
      </c>
    </row>
    <row r="439" spans="7:7">
      <c r="G439" s="220">
        <f t="shared" si="10"/>
        <v>0</v>
      </c>
    </row>
    <row r="440" spans="7:7">
      <c r="G440" s="220">
        <f t="shared" si="10"/>
        <v>0</v>
      </c>
    </row>
    <row r="441" spans="7:7">
      <c r="G441" s="220">
        <f t="shared" si="10"/>
        <v>0</v>
      </c>
    </row>
    <row r="442" spans="7:7">
      <c r="G442" s="220">
        <f t="shared" si="10"/>
        <v>0</v>
      </c>
    </row>
    <row r="443" spans="7:7">
      <c r="G443" s="220">
        <f t="shared" si="10"/>
        <v>0</v>
      </c>
    </row>
    <row r="444" spans="7:7">
      <c r="G444" s="220">
        <f t="shared" si="10"/>
        <v>0</v>
      </c>
    </row>
    <row r="445" spans="7:7">
      <c r="G445" s="220">
        <f t="shared" si="10"/>
        <v>0</v>
      </c>
    </row>
    <row r="446" spans="7:7">
      <c r="G446" s="220">
        <f t="shared" si="10"/>
        <v>0</v>
      </c>
    </row>
    <row r="447" spans="7:7">
      <c r="G447" s="220">
        <f t="shared" si="10"/>
        <v>0</v>
      </c>
    </row>
    <row r="448" spans="7:7">
      <c r="G448" s="220">
        <f t="shared" si="10"/>
        <v>0</v>
      </c>
    </row>
    <row r="449" spans="7:7">
      <c r="G449" s="220">
        <f t="shared" si="10"/>
        <v>0</v>
      </c>
    </row>
    <row r="450" spans="7:7">
      <c r="G450" s="220">
        <f t="shared" si="10"/>
        <v>0</v>
      </c>
    </row>
    <row r="451" spans="7:7">
      <c r="G451" s="220">
        <f t="shared" ref="G451:G514" si="11">ROUND((E451-F451),0)</f>
        <v>0</v>
      </c>
    </row>
    <row r="452" spans="7:7">
      <c r="G452" s="220">
        <f t="shared" si="11"/>
        <v>0</v>
      </c>
    </row>
    <row r="453" spans="7:7">
      <c r="G453" s="220">
        <f t="shared" si="11"/>
        <v>0</v>
      </c>
    </row>
    <row r="454" spans="7:7">
      <c r="G454" s="220">
        <f t="shared" si="11"/>
        <v>0</v>
      </c>
    </row>
    <row r="455" spans="7:7">
      <c r="G455" s="220">
        <f t="shared" si="11"/>
        <v>0</v>
      </c>
    </row>
    <row r="456" spans="7:7">
      <c r="G456" s="220">
        <f t="shared" si="11"/>
        <v>0</v>
      </c>
    </row>
    <row r="457" spans="7:7">
      <c r="G457" s="220">
        <f t="shared" si="11"/>
        <v>0</v>
      </c>
    </row>
    <row r="458" spans="7:7">
      <c r="G458" s="220">
        <f t="shared" si="11"/>
        <v>0</v>
      </c>
    </row>
    <row r="459" spans="7:7">
      <c r="G459" s="220">
        <f t="shared" si="11"/>
        <v>0</v>
      </c>
    </row>
    <row r="460" spans="7:7">
      <c r="G460" s="220">
        <f t="shared" si="11"/>
        <v>0</v>
      </c>
    </row>
    <row r="461" spans="7:7">
      <c r="G461" s="220">
        <f t="shared" si="11"/>
        <v>0</v>
      </c>
    </row>
    <row r="462" spans="7:7">
      <c r="G462" s="220">
        <f t="shared" si="11"/>
        <v>0</v>
      </c>
    </row>
    <row r="463" spans="7:7">
      <c r="G463" s="220">
        <f t="shared" si="11"/>
        <v>0</v>
      </c>
    </row>
    <row r="464" spans="7:7">
      <c r="G464" s="220">
        <f t="shared" si="11"/>
        <v>0</v>
      </c>
    </row>
    <row r="465" spans="7:7">
      <c r="G465" s="220">
        <f t="shared" si="11"/>
        <v>0</v>
      </c>
    </row>
    <row r="466" spans="7:7">
      <c r="G466" s="220">
        <f t="shared" si="11"/>
        <v>0</v>
      </c>
    </row>
    <row r="467" spans="7:7">
      <c r="G467" s="220">
        <f t="shared" si="11"/>
        <v>0</v>
      </c>
    </row>
    <row r="468" spans="7:7">
      <c r="G468" s="220">
        <f t="shared" si="11"/>
        <v>0</v>
      </c>
    </row>
    <row r="469" spans="7:7">
      <c r="G469" s="220">
        <f t="shared" si="11"/>
        <v>0</v>
      </c>
    </row>
    <row r="470" spans="7:7">
      <c r="G470" s="220">
        <f t="shared" si="11"/>
        <v>0</v>
      </c>
    </row>
    <row r="471" spans="7:7">
      <c r="G471" s="220">
        <f t="shared" si="11"/>
        <v>0</v>
      </c>
    </row>
    <row r="472" spans="7:7">
      <c r="G472" s="220">
        <f t="shared" si="11"/>
        <v>0</v>
      </c>
    </row>
    <row r="473" spans="7:7">
      <c r="G473" s="220">
        <f t="shared" si="11"/>
        <v>0</v>
      </c>
    </row>
    <row r="474" spans="7:7">
      <c r="G474" s="220">
        <f t="shared" si="11"/>
        <v>0</v>
      </c>
    </row>
    <row r="475" spans="7:7">
      <c r="G475" s="220">
        <f t="shared" si="11"/>
        <v>0</v>
      </c>
    </row>
    <row r="476" spans="7:7">
      <c r="G476" s="220">
        <f t="shared" si="11"/>
        <v>0</v>
      </c>
    </row>
    <row r="477" spans="7:7">
      <c r="G477" s="220">
        <f t="shared" si="11"/>
        <v>0</v>
      </c>
    </row>
    <row r="478" spans="7:7">
      <c r="G478" s="220">
        <f t="shared" si="11"/>
        <v>0</v>
      </c>
    </row>
    <row r="479" spans="7:7">
      <c r="G479" s="220">
        <f t="shared" si="11"/>
        <v>0</v>
      </c>
    </row>
    <row r="480" spans="7:7">
      <c r="G480" s="220">
        <f t="shared" si="11"/>
        <v>0</v>
      </c>
    </row>
    <row r="481" spans="7:7">
      <c r="G481" s="220">
        <f t="shared" si="11"/>
        <v>0</v>
      </c>
    </row>
    <row r="482" spans="7:7">
      <c r="G482" s="220">
        <f t="shared" si="11"/>
        <v>0</v>
      </c>
    </row>
    <row r="483" spans="7:7">
      <c r="G483" s="220">
        <f t="shared" si="11"/>
        <v>0</v>
      </c>
    </row>
    <row r="484" spans="7:7">
      <c r="G484" s="220">
        <f t="shared" si="11"/>
        <v>0</v>
      </c>
    </row>
    <row r="485" spans="7:7">
      <c r="G485" s="220">
        <f t="shared" si="11"/>
        <v>0</v>
      </c>
    </row>
    <row r="486" spans="7:7">
      <c r="G486" s="220">
        <f t="shared" si="11"/>
        <v>0</v>
      </c>
    </row>
    <row r="487" spans="7:7">
      <c r="G487" s="220">
        <f t="shared" si="11"/>
        <v>0</v>
      </c>
    </row>
    <row r="488" spans="7:7">
      <c r="G488" s="220">
        <f t="shared" si="11"/>
        <v>0</v>
      </c>
    </row>
    <row r="489" spans="7:7">
      <c r="G489" s="220">
        <f t="shared" si="11"/>
        <v>0</v>
      </c>
    </row>
    <row r="490" spans="7:7">
      <c r="G490" s="220">
        <f t="shared" si="11"/>
        <v>0</v>
      </c>
    </row>
    <row r="491" spans="7:7">
      <c r="G491" s="220">
        <f t="shared" si="11"/>
        <v>0</v>
      </c>
    </row>
    <row r="492" spans="7:7">
      <c r="G492" s="220">
        <f t="shared" si="11"/>
        <v>0</v>
      </c>
    </row>
    <row r="493" spans="7:7">
      <c r="G493" s="220">
        <f t="shared" si="11"/>
        <v>0</v>
      </c>
    </row>
    <row r="494" spans="7:7">
      <c r="G494" s="220">
        <f t="shared" si="11"/>
        <v>0</v>
      </c>
    </row>
    <row r="495" spans="7:7">
      <c r="G495" s="220">
        <f t="shared" si="11"/>
        <v>0</v>
      </c>
    </row>
    <row r="496" spans="7:7">
      <c r="G496" s="220">
        <f t="shared" si="11"/>
        <v>0</v>
      </c>
    </row>
    <row r="497" spans="7:7">
      <c r="G497" s="220">
        <f t="shared" si="11"/>
        <v>0</v>
      </c>
    </row>
    <row r="498" spans="7:7">
      <c r="G498" s="220">
        <f t="shared" si="11"/>
        <v>0</v>
      </c>
    </row>
    <row r="499" spans="7:7">
      <c r="G499" s="220">
        <f t="shared" si="11"/>
        <v>0</v>
      </c>
    </row>
    <row r="500" spans="7:7">
      <c r="G500" s="220">
        <f t="shared" si="11"/>
        <v>0</v>
      </c>
    </row>
    <row r="501" spans="7:7">
      <c r="G501" s="220">
        <f t="shared" si="11"/>
        <v>0</v>
      </c>
    </row>
    <row r="502" spans="7:7">
      <c r="G502" s="220">
        <f t="shared" si="11"/>
        <v>0</v>
      </c>
    </row>
    <row r="503" spans="7:7">
      <c r="G503" s="220">
        <f t="shared" si="11"/>
        <v>0</v>
      </c>
    </row>
    <row r="504" spans="7:7">
      <c r="G504" s="220">
        <f t="shared" si="11"/>
        <v>0</v>
      </c>
    </row>
    <row r="505" spans="7:7">
      <c r="G505" s="220">
        <f t="shared" si="11"/>
        <v>0</v>
      </c>
    </row>
    <row r="506" spans="7:7">
      <c r="G506" s="220">
        <f t="shared" si="11"/>
        <v>0</v>
      </c>
    </row>
    <row r="507" spans="7:7">
      <c r="G507" s="220">
        <f t="shared" si="11"/>
        <v>0</v>
      </c>
    </row>
    <row r="508" spans="7:7">
      <c r="G508" s="220">
        <f t="shared" si="11"/>
        <v>0</v>
      </c>
    </row>
    <row r="509" spans="7:7">
      <c r="G509" s="220">
        <f t="shared" si="11"/>
        <v>0</v>
      </c>
    </row>
    <row r="510" spans="7:7">
      <c r="G510" s="220">
        <f t="shared" si="11"/>
        <v>0</v>
      </c>
    </row>
    <row r="511" spans="7:7">
      <c r="G511" s="220">
        <f t="shared" si="11"/>
        <v>0</v>
      </c>
    </row>
    <row r="512" spans="7:7">
      <c r="G512" s="220">
        <f t="shared" si="11"/>
        <v>0</v>
      </c>
    </row>
    <row r="513" spans="7:7">
      <c r="G513" s="220">
        <f t="shared" si="11"/>
        <v>0</v>
      </c>
    </row>
    <row r="514" spans="7:7">
      <c r="G514" s="220">
        <f t="shared" si="11"/>
        <v>0</v>
      </c>
    </row>
    <row r="515" spans="7:7">
      <c r="G515" s="220">
        <f t="shared" ref="G515:G578" si="12">ROUND((E515-F515),0)</f>
        <v>0</v>
      </c>
    </row>
    <row r="516" spans="7:7">
      <c r="G516" s="220">
        <f t="shared" si="12"/>
        <v>0</v>
      </c>
    </row>
    <row r="517" spans="7:7">
      <c r="G517" s="220">
        <f t="shared" si="12"/>
        <v>0</v>
      </c>
    </row>
    <row r="518" spans="7:7">
      <c r="G518" s="220">
        <f t="shared" si="12"/>
        <v>0</v>
      </c>
    </row>
    <row r="519" spans="7:7">
      <c r="G519" s="220">
        <f t="shared" si="12"/>
        <v>0</v>
      </c>
    </row>
    <row r="520" spans="7:7">
      <c r="G520" s="220">
        <f t="shared" si="12"/>
        <v>0</v>
      </c>
    </row>
    <row r="521" spans="7:7">
      <c r="G521" s="220">
        <f t="shared" si="12"/>
        <v>0</v>
      </c>
    </row>
    <row r="522" spans="7:7">
      <c r="G522" s="220">
        <f t="shared" si="12"/>
        <v>0</v>
      </c>
    </row>
    <row r="523" spans="7:7">
      <c r="G523" s="220">
        <f t="shared" si="12"/>
        <v>0</v>
      </c>
    </row>
    <row r="524" spans="7:7">
      <c r="G524" s="220">
        <f t="shared" si="12"/>
        <v>0</v>
      </c>
    </row>
    <row r="525" spans="7:7">
      <c r="G525" s="220">
        <f t="shared" si="12"/>
        <v>0</v>
      </c>
    </row>
    <row r="526" spans="7:7">
      <c r="G526" s="220">
        <f t="shared" si="12"/>
        <v>0</v>
      </c>
    </row>
    <row r="527" spans="7:7">
      <c r="G527" s="220">
        <f t="shared" si="12"/>
        <v>0</v>
      </c>
    </row>
    <row r="528" spans="7:7">
      <c r="G528" s="220">
        <f t="shared" si="12"/>
        <v>0</v>
      </c>
    </row>
    <row r="529" spans="7:7">
      <c r="G529" s="220">
        <f t="shared" si="12"/>
        <v>0</v>
      </c>
    </row>
    <row r="530" spans="7:7">
      <c r="G530" s="220">
        <f t="shared" si="12"/>
        <v>0</v>
      </c>
    </row>
    <row r="531" spans="7:7">
      <c r="G531" s="220">
        <f t="shared" si="12"/>
        <v>0</v>
      </c>
    </row>
    <row r="532" spans="7:7">
      <c r="G532" s="220">
        <f t="shared" si="12"/>
        <v>0</v>
      </c>
    </row>
    <row r="533" spans="7:7">
      <c r="G533" s="220">
        <f t="shared" si="12"/>
        <v>0</v>
      </c>
    </row>
    <row r="534" spans="7:7">
      <c r="G534" s="220">
        <f t="shared" si="12"/>
        <v>0</v>
      </c>
    </row>
    <row r="535" spans="7:7">
      <c r="G535" s="220">
        <f t="shared" si="12"/>
        <v>0</v>
      </c>
    </row>
    <row r="536" spans="7:7">
      <c r="G536" s="220">
        <f t="shared" si="12"/>
        <v>0</v>
      </c>
    </row>
    <row r="537" spans="7:7">
      <c r="G537" s="220">
        <f t="shared" si="12"/>
        <v>0</v>
      </c>
    </row>
    <row r="538" spans="7:7">
      <c r="G538" s="220">
        <f t="shared" si="12"/>
        <v>0</v>
      </c>
    </row>
    <row r="539" spans="7:7">
      <c r="G539" s="220">
        <f t="shared" si="12"/>
        <v>0</v>
      </c>
    </row>
    <row r="540" spans="7:7">
      <c r="G540" s="220">
        <f t="shared" si="12"/>
        <v>0</v>
      </c>
    </row>
    <row r="541" spans="7:7">
      <c r="G541" s="220">
        <f t="shared" si="12"/>
        <v>0</v>
      </c>
    </row>
    <row r="542" spans="7:7">
      <c r="G542" s="220">
        <f t="shared" si="12"/>
        <v>0</v>
      </c>
    </row>
    <row r="543" spans="7:7">
      <c r="G543" s="220">
        <f t="shared" si="12"/>
        <v>0</v>
      </c>
    </row>
    <row r="544" spans="7:7">
      <c r="G544" s="220">
        <f t="shared" si="12"/>
        <v>0</v>
      </c>
    </row>
    <row r="545" spans="7:7">
      <c r="G545" s="220">
        <f t="shared" si="12"/>
        <v>0</v>
      </c>
    </row>
    <row r="546" spans="7:7">
      <c r="G546" s="220">
        <f t="shared" si="12"/>
        <v>0</v>
      </c>
    </row>
    <row r="547" spans="7:7">
      <c r="G547" s="220">
        <f t="shared" si="12"/>
        <v>0</v>
      </c>
    </row>
    <row r="548" spans="7:7">
      <c r="G548" s="220">
        <f t="shared" si="12"/>
        <v>0</v>
      </c>
    </row>
    <row r="549" spans="7:7">
      <c r="G549" s="220">
        <f t="shared" si="12"/>
        <v>0</v>
      </c>
    </row>
    <row r="550" spans="7:7">
      <c r="G550" s="220">
        <f t="shared" si="12"/>
        <v>0</v>
      </c>
    </row>
    <row r="551" spans="7:7">
      <c r="G551" s="220">
        <f t="shared" si="12"/>
        <v>0</v>
      </c>
    </row>
    <row r="552" spans="7:7">
      <c r="G552" s="220">
        <f t="shared" si="12"/>
        <v>0</v>
      </c>
    </row>
    <row r="553" spans="7:7">
      <c r="G553" s="220">
        <f t="shared" si="12"/>
        <v>0</v>
      </c>
    </row>
    <row r="554" spans="7:7">
      <c r="G554" s="220">
        <f t="shared" si="12"/>
        <v>0</v>
      </c>
    </row>
    <row r="555" spans="7:7">
      <c r="G555" s="220">
        <f t="shared" si="12"/>
        <v>0</v>
      </c>
    </row>
    <row r="556" spans="7:7">
      <c r="G556" s="220">
        <f t="shared" si="12"/>
        <v>0</v>
      </c>
    </row>
    <row r="557" spans="7:7">
      <c r="G557" s="220">
        <f t="shared" si="12"/>
        <v>0</v>
      </c>
    </row>
    <row r="558" spans="7:7">
      <c r="G558" s="220">
        <f t="shared" si="12"/>
        <v>0</v>
      </c>
    </row>
    <row r="559" spans="7:7">
      <c r="G559" s="220">
        <f t="shared" si="12"/>
        <v>0</v>
      </c>
    </row>
    <row r="560" spans="7:7">
      <c r="G560" s="220">
        <f t="shared" si="12"/>
        <v>0</v>
      </c>
    </row>
    <row r="561" spans="7:7">
      <c r="G561" s="220">
        <f t="shared" si="12"/>
        <v>0</v>
      </c>
    </row>
    <row r="562" spans="7:7">
      <c r="G562" s="220">
        <f t="shared" si="12"/>
        <v>0</v>
      </c>
    </row>
    <row r="563" spans="7:7">
      <c r="G563" s="220">
        <f t="shared" si="12"/>
        <v>0</v>
      </c>
    </row>
    <row r="564" spans="7:7">
      <c r="G564" s="220">
        <f t="shared" si="12"/>
        <v>0</v>
      </c>
    </row>
    <row r="565" spans="7:7">
      <c r="G565" s="220">
        <f t="shared" si="12"/>
        <v>0</v>
      </c>
    </row>
    <row r="566" spans="7:7">
      <c r="G566" s="220">
        <f t="shared" si="12"/>
        <v>0</v>
      </c>
    </row>
    <row r="567" spans="7:7">
      <c r="G567" s="220">
        <f t="shared" si="12"/>
        <v>0</v>
      </c>
    </row>
    <row r="568" spans="7:7">
      <c r="G568" s="220">
        <f t="shared" si="12"/>
        <v>0</v>
      </c>
    </row>
    <row r="569" spans="7:7">
      <c r="G569" s="220">
        <f t="shared" si="12"/>
        <v>0</v>
      </c>
    </row>
    <row r="570" spans="7:7">
      <c r="G570" s="220">
        <f t="shared" si="12"/>
        <v>0</v>
      </c>
    </row>
    <row r="571" spans="7:7">
      <c r="G571" s="220">
        <f t="shared" si="12"/>
        <v>0</v>
      </c>
    </row>
    <row r="572" spans="7:7">
      <c r="G572" s="220">
        <f t="shared" si="12"/>
        <v>0</v>
      </c>
    </row>
    <row r="573" spans="7:7">
      <c r="G573" s="220">
        <f t="shared" si="12"/>
        <v>0</v>
      </c>
    </row>
    <row r="574" spans="7:7">
      <c r="G574" s="220">
        <f t="shared" si="12"/>
        <v>0</v>
      </c>
    </row>
    <row r="575" spans="7:7">
      <c r="G575" s="220">
        <f t="shared" si="12"/>
        <v>0</v>
      </c>
    </row>
    <row r="576" spans="7:7">
      <c r="G576" s="220">
        <f t="shared" si="12"/>
        <v>0</v>
      </c>
    </row>
    <row r="577" spans="7:7">
      <c r="G577" s="220">
        <f t="shared" si="12"/>
        <v>0</v>
      </c>
    </row>
    <row r="578" spans="7:7">
      <c r="G578" s="220">
        <f t="shared" si="12"/>
        <v>0</v>
      </c>
    </row>
    <row r="579" spans="7:7">
      <c r="G579" s="220">
        <f t="shared" ref="G579:G642" si="13">ROUND((E579-F579),0)</f>
        <v>0</v>
      </c>
    </row>
    <row r="580" spans="7:7">
      <c r="G580" s="220">
        <f t="shared" si="13"/>
        <v>0</v>
      </c>
    </row>
    <row r="581" spans="7:7">
      <c r="G581" s="220">
        <f t="shared" si="13"/>
        <v>0</v>
      </c>
    </row>
    <row r="582" spans="7:7">
      <c r="G582" s="220">
        <f t="shared" si="13"/>
        <v>0</v>
      </c>
    </row>
    <row r="583" spans="7:7">
      <c r="G583" s="220">
        <f t="shared" si="13"/>
        <v>0</v>
      </c>
    </row>
    <row r="584" spans="7:7">
      <c r="G584" s="220">
        <f t="shared" si="13"/>
        <v>0</v>
      </c>
    </row>
    <row r="585" spans="7:7">
      <c r="G585" s="220">
        <f t="shared" si="13"/>
        <v>0</v>
      </c>
    </row>
    <row r="586" spans="7:7">
      <c r="G586" s="220">
        <f t="shared" si="13"/>
        <v>0</v>
      </c>
    </row>
    <row r="587" spans="7:7">
      <c r="G587" s="220">
        <f t="shared" si="13"/>
        <v>0</v>
      </c>
    </row>
    <row r="588" spans="7:7">
      <c r="G588" s="220">
        <f t="shared" si="13"/>
        <v>0</v>
      </c>
    </row>
    <row r="589" spans="7:7">
      <c r="G589" s="220">
        <f t="shared" si="13"/>
        <v>0</v>
      </c>
    </row>
    <row r="590" spans="7:7">
      <c r="G590" s="220">
        <f t="shared" si="13"/>
        <v>0</v>
      </c>
    </row>
    <row r="591" spans="7:7">
      <c r="G591" s="220">
        <f t="shared" si="13"/>
        <v>0</v>
      </c>
    </row>
    <row r="592" spans="7:7">
      <c r="G592" s="220">
        <f t="shared" si="13"/>
        <v>0</v>
      </c>
    </row>
    <row r="593" spans="7:7">
      <c r="G593" s="220">
        <f t="shared" si="13"/>
        <v>0</v>
      </c>
    </row>
    <row r="594" spans="7:7">
      <c r="G594" s="220">
        <f t="shared" si="13"/>
        <v>0</v>
      </c>
    </row>
    <row r="595" spans="7:7">
      <c r="G595" s="220">
        <f t="shared" si="13"/>
        <v>0</v>
      </c>
    </row>
    <row r="596" spans="7:7">
      <c r="G596" s="220">
        <f t="shared" si="13"/>
        <v>0</v>
      </c>
    </row>
    <row r="597" spans="7:7">
      <c r="G597" s="220">
        <f t="shared" si="13"/>
        <v>0</v>
      </c>
    </row>
    <row r="598" spans="7:7">
      <c r="G598" s="220">
        <f t="shared" si="13"/>
        <v>0</v>
      </c>
    </row>
    <row r="599" spans="7:7">
      <c r="G599" s="220">
        <f t="shared" si="13"/>
        <v>0</v>
      </c>
    </row>
    <row r="600" spans="7:7">
      <c r="G600" s="220">
        <f t="shared" si="13"/>
        <v>0</v>
      </c>
    </row>
    <row r="601" spans="7:7">
      <c r="G601" s="220">
        <f t="shared" si="13"/>
        <v>0</v>
      </c>
    </row>
    <row r="602" spans="7:7">
      <c r="G602" s="220">
        <f t="shared" si="13"/>
        <v>0</v>
      </c>
    </row>
    <row r="603" spans="7:7">
      <c r="G603" s="220">
        <f t="shared" si="13"/>
        <v>0</v>
      </c>
    </row>
    <row r="604" spans="7:7">
      <c r="G604" s="220">
        <f t="shared" si="13"/>
        <v>0</v>
      </c>
    </row>
    <row r="605" spans="7:7">
      <c r="G605" s="220">
        <f t="shared" si="13"/>
        <v>0</v>
      </c>
    </row>
    <row r="606" spans="7:7">
      <c r="G606" s="220">
        <f t="shared" si="13"/>
        <v>0</v>
      </c>
    </row>
    <row r="607" spans="7:7">
      <c r="G607" s="220">
        <f t="shared" si="13"/>
        <v>0</v>
      </c>
    </row>
    <row r="608" spans="7:7">
      <c r="G608" s="220">
        <f t="shared" si="13"/>
        <v>0</v>
      </c>
    </row>
    <row r="609" spans="7:7">
      <c r="G609" s="220">
        <f t="shared" si="13"/>
        <v>0</v>
      </c>
    </row>
    <row r="610" spans="7:7">
      <c r="G610" s="220">
        <f t="shared" si="13"/>
        <v>0</v>
      </c>
    </row>
    <row r="611" spans="7:7">
      <c r="G611" s="220">
        <f t="shared" si="13"/>
        <v>0</v>
      </c>
    </row>
    <row r="612" spans="7:7">
      <c r="G612" s="220">
        <f t="shared" si="13"/>
        <v>0</v>
      </c>
    </row>
    <row r="613" spans="7:7">
      <c r="G613" s="220">
        <f t="shared" si="13"/>
        <v>0</v>
      </c>
    </row>
    <row r="614" spans="7:7">
      <c r="G614" s="220">
        <f t="shared" si="13"/>
        <v>0</v>
      </c>
    </row>
    <row r="615" spans="7:7">
      <c r="G615" s="220">
        <f t="shared" si="13"/>
        <v>0</v>
      </c>
    </row>
    <row r="616" spans="7:7">
      <c r="G616" s="220">
        <f t="shared" si="13"/>
        <v>0</v>
      </c>
    </row>
    <row r="617" spans="7:7">
      <c r="G617" s="220">
        <f t="shared" si="13"/>
        <v>0</v>
      </c>
    </row>
    <row r="618" spans="7:7">
      <c r="G618" s="220">
        <f t="shared" si="13"/>
        <v>0</v>
      </c>
    </row>
    <row r="619" spans="7:7">
      <c r="G619" s="220">
        <f t="shared" si="13"/>
        <v>0</v>
      </c>
    </row>
    <row r="620" spans="7:7">
      <c r="G620" s="220">
        <f t="shared" si="13"/>
        <v>0</v>
      </c>
    </row>
    <row r="621" spans="7:7">
      <c r="G621" s="220">
        <f t="shared" si="13"/>
        <v>0</v>
      </c>
    </row>
    <row r="622" spans="7:7">
      <c r="G622" s="220">
        <f t="shared" si="13"/>
        <v>0</v>
      </c>
    </row>
    <row r="623" spans="7:7">
      <c r="G623" s="220">
        <f t="shared" si="13"/>
        <v>0</v>
      </c>
    </row>
    <row r="624" spans="7:7">
      <c r="G624" s="220">
        <f t="shared" si="13"/>
        <v>0</v>
      </c>
    </row>
    <row r="625" spans="7:7">
      <c r="G625" s="220">
        <f t="shared" si="13"/>
        <v>0</v>
      </c>
    </row>
    <row r="626" spans="7:7">
      <c r="G626" s="220">
        <f t="shared" si="13"/>
        <v>0</v>
      </c>
    </row>
    <row r="627" spans="7:7">
      <c r="G627" s="220">
        <f t="shared" si="13"/>
        <v>0</v>
      </c>
    </row>
    <row r="628" spans="7:7">
      <c r="G628" s="220">
        <f t="shared" si="13"/>
        <v>0</v>
      </c>
    </row>
    <row r="629" spans="7:7">
      <c r="G629" s="220">
        <f t="shared" si="13"/>
        <v>0</v>
      </c>
    </row>
    <row r="630" spans="7:7">
      <c r="G630" s="220">
        <f t="shared" si="13"/>
        <v>0</v>
      </c>
    </row>
    <row r="631" spans="7:7">
      <c r="G631" s="220">
        <f t="shared" si="13"/>
        <v>0</v>
      </c>
    </row>
    <row r="632" spans="7:7">
      <c r="G632" s="220">
        <f t="shared" si="13"/>
        <v>0</v>
      </c>
    </row>
    <row r="633" spans="7:7">
      <c r="G633" s="220">
        <f t="shared" si="13"/>
        <v>0</v>
      </c>
    </row>
    <row r="634" spans="7:7">
      <c r="G634" s="220">
        <f t="shared" si="13"/>
        <v>0</v>
      </c>
    </row>
    <row r="635" spans="7:7">
      <c r="G635" s="220">
        <f t="shared" si="13"/>
        <v>0</v>
      </c>
    </row>
    <row r="636" spans="7:7">
      <c r="G636" s="220">
        <f t="shared" si="13"/>
        <v>0</v>
      </c>
    </row>
    <row r="637" spans="7:7">
      <c r="G637" s="220">
        <f t="shared" si="13"/>
        <v>0</v>
      </c>
    </row>
    <row r="638" spans="7:7">
      <c r="G638" s="220">
        <f t="shared" si="13"/>
        <v>0</v>
      </c>
    </row>
    <row r="639" spans="7:7">
      <c r="G639" s="220">
        <f t="shared" si="13"/>
        <v>0</v>
      </c>
    </row>
    <row r="640" spans="7:7">
      <c r="G640" s="220">
        <f t="shared" si="13"/>
        <v>0</v>
      </c>
    </row>
    <row r="641" spans="7:7">
      <c r="G641" s="220">
        <f t="shared" si="13"/>
        <v>0</v>
      </c>
    </row>
    <row r="642" spans="7:7">
      <c r="G642" s="220">
        <f t="shared" si="13"/>
        <v>0</v>
      </c>
    </row>
    <row r="643" spans="7:7">
      <c r="G643" s="220">
        <f t="shared" ref="G643:G706" si="14">ROUND((E643-F643),0)</f>
        <v>0</v>
      </c>
    </row>
    <row r="644" spans="7:7">
      <c r="G644" s="220">
        <f t="shared" si="14"/>
        <v>0</v>
      </c>
    </row>
    <row r="645" spans="7:7">
      <c r="G645" s="220">
        <f t="shared" si="14"/>
        <v>0</v>
      </c>
    </row>
    <row r="646" spans="7:7">
      <c r="G646" s="220">
        <f t="shared" si="14"/>
        <v>0</v>
      </c>
    </row>
    <row r="647" spans="7:7">
      <c r="G647" s="220">
        <f t="shared" si="14"/>
        <v>0</v>
      </c>
    </row>
    <row r="648" spans="7:7">
      <c r="G648" s="220">
        <f t="shared" si="14"/>
        <v>0</v>
      </c>
    </row>
    <row r="649" spans="7:7">
      <c r="G649" s="220">
        <f t="shared" si="14"/>
        <v>0</v>
      </c>
    </row>
    <row r="650" spans="7:7">
      <c r="G650" s="220">
        <f t="shared" si="14"/>
        <v>0</v>
      </c>
    </row>
    <row r="651" spans="7:7">
      <c r="G651" s="220">
        <f t="shared" si="14"/>
        <v>0</v>
      </c>
    </row>
    <row r="652" spans="7:7">
      <c r="G652" s="220">
        <f t="shared" si="14"/>
        <v>0</v>
      </c>
    </row>
    <row r="653" spans="7:7">
      <c r="G653" s="220">
        <f t="shared" si="14"/>
        <v>0</v>
      </c>
    </row>
    <row r="654" spans="7:7">
      <c r="G654" s="220">
        <f t="shared" si="14"/>
        <v>0</v>
      </c>
    </row>
    <row r="655" spans="7:7">
      <c r="G655" s="220">
        <f t="shared" si="14"/>
        <v>0</v>
      </c>
    </row>
    <row r="656" spans="7:7">
      <c r="G656" s="220">
        <f t="shared" si="14"/>
        <v>0</v>
      </c>
    </row>
    <row r="657" spans="7:7">
      <c r="G657" s="220">
        <f t="shared" si="14"/>
        <v>0</v>
      </c>
    </row>
    <row r="658" spans="7:7">
      <c r="G658" s="220">
        <f t="shared" si="14"/>
        <v>0</v>
      </c>
    </row>
    <row r="659" spans="7:7">
      <c r="G659" s="220">
        <f t="shared" si="14"/>
        <v>0</v>
      </c>
    </row>
    <row r="660" spans="7:7">
      <c r="G660" s="220">
        <f t="shared" si="14"/>
        <v>0</v>
      </c>
    </row>
    <row r="661" spans="7:7">
      <c r="G661" s="220">
        <f t="shared" si="14"/>
        <v>0</v>
      </c>
    </row>
    <row r="662" spans="7:7">
      <c r="G662" s="220">
        <f t="shared" si="14"/>
        <v>0</v>
      </c>
    </row>
    <row r="663" spans="7:7">
      <c r="G663" s="220">
        <f t="shared" si="14"/>
        <v>0</v>
      </c>
    </row>
    <row r="664" spans="7:7">
      <c r="G664" s="220">
        <f t="shared" si="14"/>
        <v>0</v>
      </c>
    </row>
    <row r="665" spans="7:7">
      <c r="G665" s="220">
        <f t="shared" si="14"/>
        <v>0</v>
      </c>
    </row>
    <row r="666" spans="7:7">
      <c r="G666" s="220">
        <f t="shared" si="14"/>
        <v>0</v>
      </c>
    </row>
    <row r="667" spans="7:7">
      <c r="G667" s="220">
        <f t="shared" si="14"/>
        <v>0</v>
      </c>
    </row>
    <row r="668" spans="7:7">
      <c r="G668" s="220">
        <f t="shared" si="14"/>
        <v>0</v>
      </c>
    </row>
    <row r="669" spans="7:7">
      <c r="G669" s="220">
        <f t="shared" si="14"/>
        <v>0</v>
      </c>
    </row>
    <row r="670" spans="7:7">
      <c r="G670" s="220">
        <f t="shared" si="14"/>
        <v>0</v>
      </c>
    </row>
    <row r="671" spans="7:7">
      <c r="G671" s="220">
        <f t="shared" si="14"/>
        <v>0</v>
      </c>
    </row>
    <row r="672" spans="7:7">
      <c r="G672" s="220">
        <f t="shared" si="14"/>
        <v>0</v>
      </c>
    </row>
    <row r="673" spans="7:7">
      <c r="G673" s="220">
        <f t="shared" si="14"/>
        <v>0</v>
      </c>
    </row>
    <row r="674" spans="7:7">
      <c r="G674" s="220">
        <f t="shared" si="14"/>
        <v>0</v>
      </c>
    </row>
    <row r="675" spans="7:7">
      <c r="G675" s="220">
        <f t="shared" si="14"/>
        <v>0</v>
      </c>
    </row>
    <row r="676" spans="7:7">
      <c r="G676" s="220">
        <f t="shared" si="14"/>
        <v>0</v>
      </c>
    </row>
    <row r="677" spans="7:7">
      <c r="G677" s="220">
        <f t="shared" si="14"/>
        <v>0</v>
      </c>
    </row>
    <row r="678" spans="7:7">
      <c r="G678" s="220">
        <f t="shared" si="14"/>
        <v>0</v>
      </c>
    </row>
    <row r="679" spans="7:7">
      <c r="G679" s="220">
        <f t="shared" si="14"/>
        <v>0</v>
      </c>
    </row>
    <row r="680" spans="7:7">
      <c r="G680" s="220">
        <f t="shared" si="14"/>
        <v>0</v>
      </c>
    </row>
    <row r="681" spans="7:7">
      <c r="G681" s="220">
        <f t="shared" si="14"/>
        <v>0</v>
      </c>
    </row>
    <row r="682" spans="7:7">
      <c r="G682" s="220">
        <f t="shared" si="14"/>
        <v>0</v>
      </c>
    </row>
    <row r="683" spans="7:7">
      <c r="G683" s="220">
        <f t="shared" si="14"/>
        <v>0</v>
      </c>
    </row>
    <row r="684" spans="7:7">
      <c r="G684" s="220">
        <f t="shared" si="14"/>
        <v>0</v>
      </c>
    </row>
    <row r="685" spans="7:7">
      <c r="G685" s="220">
        <f t="shared" si="14"/>
        <v>0</v>
      </c>
    </row>
    <row r="686" spans="7:7">
      <c r="G686" s="220">
        <f t="shared" si="14"/>
        <v>0</v>
      </c>
    </row>
    <row r="687" spans="7:7">
      <c r="G687" s="220">
        <f t="shared" si="14"/>
        <v>0</v>
      </c>
    </row>
    <row r="688" spans="7:7">
      <c r="G688" s="220">
        <f t="shared" si="14"/>
        <v>0</v>
      </c>
    </row>
    <row r="689" spans="7:7">
      <c r="G689" s="220">
        <f t="shared" si="14"/>
        <v>0</v>
      </c>
    </row>
    <row r="690" spans="7:7">
      <c r="G690" s="220">
        <f t="shared" si="14"/>
        <v>0</v>
      </c>
    </row>
    <row r="691" spans="7:7">
      <c r="G691" s="220">
        <f t="shared" si="14"/>
        <v>0</v>
      </c>
    </row>
    <row r="692" spans="7:7">
      <c r="G692" s="220">
        <f t="shared" si="14"/>
        <v>0</v>
      </c>
    </row>
    <row r="693" spans="7:7">
      <c r="G693" s="220">
        <f t="shared" si="14"/>
        <v>0</v>
      </c>
    </row>
    <row r="694" spans="7:7">
      <c r="G694" s="220">
        <f t="shared" si="14"/>
        <v>0</v>
      </c>
    </row>
    <row r="695" spans="7:7">
      <c r="G695" s="220">
        <f t="shared" si="14"/>
        <v>0</v>
      </c>
    </row>
    <row r="696" spans="7:7">
      <c r="G696" s="220">
        <f t="shared" si="14"/>
        <v>0</v>
      </c>
    </row>
    <row r="697" spans="7:7">
      <c r="G697" s="220">
        <f t="shared" si="14"/>
        <v>0</v>
      </c>
    </row>
    <row r="698" spans="7:7">
      <c r="G698" s="220">
        <f t="shared" si="14"/>
        <v>0</v>
      </c>
    </row>
    <row r="699" spans="7:7">
      <c r="G699" s="220">
        <f t="shared" si="14"/>
        <v>0</v>
      </c>
    </row>
    <row r="700" spans="7:7">
      <c r="G700" s="220">
        <f t="shared" si="14"/>
        <v>0</v>
      </c>
    </row>
    <row r="701" spans="7:7">
      <c r="G701" s="220">
        <f t="shared" si="14"/>
        <v>0</v>
      </c>
    </row>
    <row r="702" spans="7:7">
      <c r="G702" s="220">
        <f t="shared" si="14"/>
        <v>0</v>
      </c>
    </row>
    <row r="703" spans="7:7">
      <c r="G703" s="220">
        <f t="shared" si="14"/>
        <v>0</v>
      </c>
    </row>
    <row r="704" spans="7:7">
      <c r="G704" s="220">
        <f t="shared" si="14"/>
        <v>0</v>
      </c>
    </row>
    <row r="705" spans="7:7">
      <c r="G705" s="220">
        <f t="shared" si="14"/>
        <v>0</v>
      </c>
    </row>
    <row r="706" spans="7:7">
      <c r="G706" s="220">
        <f t="shared" si="14"/>
        <v>0</v>
      </c>
    </row>
    <row r="707" spans="7:7">
      <c r="G707" s="220">
        <f t="shared" ref="G707:G770" si="15">ROUND((E707-F707),0)</f>
        <v>0</v>
      </c>
    </row>
    <row r="708" spans="7:7">
      <c r="G708" s="220">
        <f t="shared" si="15"/>
        <v>0</v>
      </c>
    </row>
    <row r="709" spans="7:7">
      <c r="G709" s="220">
        <f t="shared" si="15"/>
        <v>0</v>
      </c>
    </row>
    <row r="710" spans="7:7">
      <c r="G710" s="220">
        <f t="shared" si="15"/>
        <v>0</v>
      </c>
    </row>
    <row r="711" spans="7:7">
      <c r="G711" s="220">
        <f t="shared" si="15"/>
        <v>0</v>
      </c>
    </row>
    <row r="712" spans="7:7">
      <c r="G712" s="220">
        <f t="shared" si="15"/>
        <v>0</v>
      </c>
    </row>
    <row r="713" spans="7:7">
      <c r="G713" s="220">
        <f t="shared" si="15"/>
        <v>0</v>
      </c>
    </row>
    <row r="714" spans="7:7">
      <c r="G714" s="220">
        <f t="shared" si="15"/>
        <v>0</v>
      </c>
    </row>
    <row r="715" spans="7:7">
      <c r="G715" s="220">
        <f t="shared" si="15"/>
        <v>0</v>
      </c>
    </row>
    <row r="716" spans="7:7">
      <c r="G716" s="220">
        <f t="shared" si="15"/>
        <v>0</v>
      </c>
    </row>
    <row r="717" spans="7:7">
      <c r="G717" s="220">
        <f t="shared" si="15"/>
        <v>0</v>
      </c>
    </row>
    <row r="718" spans="7:7">
      <c r="G718" s="220">
        <f t="shared" si="15"/>
        <v>0</v>
      </c>
    </row>
    <row r="719" spans="7:7">
      <c r="G719" s="220">
        <f t="shared" si="15"/>
        <v>0</v>
      </c>
    </row>
    <row r="720" spans="7:7">
      <c r="G720" s="220">
        <f t="shared" si="15"/>
        <v>0</v>
      </c>
    </row>
    <row r="721" spans="7:7">
      <c r="G721" s="220">
        <f t="shared" si="15"/>
        <v>0</v>
      </c>
    </row>
    <row r="722" spans="7:7">
      <c r="G722" s="220">
        <f t="shared" si="15"/>
        <v>0</v>
      </c>
    </row>
    <row r="723" spans="7:7">
      <c r="G723" s="220">
        <f t="shared" si="15"/>
        <v>0</v>
      </c>
    </row>
    <row r="724" spans="7:7">
      <c r="G724" s="220">
        <f t="shared" si="15"/>
        <v>0</v>
      </c>
    </row>
    <row r="725" spans="7:7">
      <c r="G725" s="220">
        <f t="shared" si="15"/>
        <v>0</v>
      </c>
    </row>
    <row r="726" spans="7:7">
      <c r="G726" s="220">
        <f t="shared" si="15"/>
        <v>0</v>
      </c>
    </row>
    <row r="727" spans="7:7">
      <c r="G727" s="220">
        <f t="shared" si="15"/>
        <v>0</v>
      </c>
    </row>
    <row r="728" spans="7:7">
      <c r="G728" s="220">
        <f t="shared" si="15"/>
        <v>0</v>
      </c>
    </row>
    <row r="729" spans="7:7">
      <c r="G729" s="220">
        <f t="shared" si="15"/>
        <v>0</v>
      </c>
    </row>
    <row r="730" spans="7:7">
      <c r="G730" s="220">
        <f t="shared" si="15"/>
        <v>0</v>
      </c>
    </row>
    <row r="731" spans="7:7">
      <c r="G731" s="220">
        <f t="shared" si="15"/>
        <v>0</v>
      </c>
    </row>
    <row r="732" spans="7:7">
      <c r="G732" s="220">
        <f t="shared" si="15"/>
        <v>0</v>
      </c>
    </row>
    <row r="733" spans="7:7">
      <c r="G733" s="220">
        <f t="shared" si="15"/>
        <v>0</v>
      </c>
    </row>
    <row r="734" spans="7:7">
      <c r="G734" s="220">
        <f t="shared" si="15"/>
        <v>0</v>
      </c>
    </row>
    <row r="735" spans="7:7">
      <c r="G735" s="220">
        <f t="shared" si="15"/>
        <v>0</v>
      </c>
    </row>
    <row r="736" spans="7:7">
      <c r="G736" s="220">
        <f t="shared" si="15"/>
        <v>0</v>
      </c>
    </row>
    <row r="737" spans="7:7">
      <c r="G737" s="220">
        <f t="shared" si="15"/>
        <v>0</v>
      </c>
    </row>
    <row r="738" spans="7:7">
      <c r="G738" s="220">
        <f t="shared" si="15"/>
        <v>0</v>
      </c>
    </row>
    <row r="739" spans="7:7">
      <c r="G739" s="220">
        <f t="shared" si="15"/>
        <v>0</v>
      </c>
    </row>
    <row r="740" spans="7:7">
      <c r="G740" s="220">
        <f t="shared" si="15"/>
        <v>0</v>
      </c>
    </row>
    <row r="741" spans="7:7">
      <c r="G741" s="220">
        <f t="shared" si="15"/>
        <v>0</v>
      </c>
    </row>
    <row r="742" spans="7:7">
      <c r="G742" s="220">
        <f t="shared" si="15"/>
        <v>0</v>
      </c>
    </row>
    <row r="743" spans="7:7">
      <c r="G743" s="220">
        <f t="shared" si="15"/>
        <v>0</v>
      </c>
    </row>
    <row r="744" spans="7:7">
      <c r="G744" s="220">
        <f t="shared" si="15"/>
        <v>0</v>
      </c>
    </row>
    <row r="745" spans="7:7">
      <c r="G745" s="220">
        <f t="shared" si="15"/>
        <v>0</v>
      </c>
    </row>
    <row r="746" spans="7:7">
      <c r="G746" s="220">
        <f t="shared" si="15"/>
        <v>0</v>
      </c>
    </row>
    <row r="747" spans="7:7">
      <c r="G747" s="220">
        <f t="shared" si="15"/>
        <v>0</v>
      </c>
    </row>
    <row r="748" spans="7:7">
      <c r="G748" s="220">
        <f t="shared" si="15"/>
        <v>0</v>
      </c>
    </row>
    <row r="749" spans="7:7">
      <c r="G749" s="220">
        <f t="shared" si="15"/>
        <v>0</v>
      </c>
    </row>
    <row r="750" spans="7:7">
      <c r="G750" s="220">
        <f t="shared" si="15"/>
        <v>0</v>
      </c>
    </row>
    <row r="751" spans="7:7">
      <c r="G751" s="220">
        <f t="shared" si="15"/>
        <v>0</v>
      </c>
    </row>
    <row r="752" spans="7:7">
      <c r="G752" s="220">
        <f t="shared" si="15"/>
        <v>0</v>
      </c>
    </row>
    <row r="753" spans="7:7">
      <c r="G753" s="220">
        <f t="shared" si="15"/>
        <v>0</v>
      </c>
    </row>
    <row r="754" spans="7:7">
      <c r="G754" s="220">
        <f t="shared" si="15"/>
        <v>0</v>
      </c>
    </row>
    <row r="755" spans="7:7">
      <c r="G755" s="220">
        <f t="shared" si="15"/>
        <v>0</v>
      </c>
    </row>
    <row r="756" spans="7:7">
      <c r="G756" s="220">
        <f t="shared" si="15"/>
        <v>0</v>
      </c>
    </row>
    <row r="757" spans="7:7">
      <c r="G757" s="220">
        <f t="shared" si="15"/>
        <v>0</v>
      </c>
    </row>
    <row r="758" spans="7:7">
      <c r="G758" s="220">
        <f t="shared" si="15"/>
        <v>0</v>
      </c>
    </row>
    <row r="759" spans="7:7">
      <c r="G759" s="220">
        <f t="shared" si="15"/>
        <v>0</v>
      </c>
    </row>
    <row r="760" spans="7:7">
      <c r="G760" s="220">
        <f t="shared" si="15"/>
        <v>0</v>
      </c>
    </row>
    <row r="761" spans="7:7">
      <c r="G761" s="220">
        <f t="shared" si="15"/>
        <v>0</v>
      </c>
    </row>
    <row r="762" spans="7:7">
      <c r="G762" s="220">
        <f t="shared" si="15"/>
        <v>0</v>
      </c>
    </row>
    <row r="763" spans="7:7">
      <c r="G763" s="220">
        <f t="shared" si="15"/>
        <v>0</v>
      </c>
    </row>
    <row r="764" spans="7:7">
      <c r="G764" s="220">
        <f t="shared" si="15"/>
        <v>0</v>
      </c>
    </row>
    <row r="765" spans="7:7">
      <c r="G765" s="220">
        <f t="shared" si="15"/>
        <v>0</v>
      </c>
    </row>
    <row r="766" spans="7:7">
      <c r="G766" s="220">
        <f t="shared" si="15"/>
        <v>0</v>
      </c>
    </row>
    <row r="767" spans="7:7">
      <c r="G767" s="220">
        <f t="shared" si="15"/>
        <v>0</v>
      </c>
    </row>
    <row r="768" spans="7:7">
      <c r="G768" s="220">
        <f t="shared" si="15"/>
        <v>0</v>
      </c>
    </row>
    <row r="769" spans="7:7">
      <c r="G769" s="220">
        <f t="shared" si="15"/>
        <v>0</v>
      </c>
    </row>
    <row r="770" spans="7:7">
      <c r="G770" s="220">
        <f t="shared" si="15"/>
        <v>0</v>
      </c>
    </row>
    <row r="771" spans="7:7">
      <c r="G771" s="220">
        <f t="shared" ref="G771:G834" si="16">ROUND((E771-F771),0)</f>
        <v>0</v>
      </c>
    </row>
    <row r="772" spans="7:7">
      <c r="G772" s="220">
        <f t="shared" si="16"/>
        <v>0</v>
      </c>
    </row>
    <row r="773" spans="7:7">
      <c r="G773" s="220">
        <f t="shared" si="16"/>
        <v>0</v>
      </c>
    </row>
    <row r="774" spans="7:7">
      <c r="G774" s="220">
        <f t="shared" si="16"/>
        <v>0</v>
      </c>
    </row>
    <row r="775" spans="7:7">
      <c r="G775" s="220">
        <f t="shared" si="16"/>
        <v>0</v>
      </c>
    </row>
    <row r="776" spans="7:7">
      <c r="G776" s="220">
        <f t="shared" si="16"/>
        <v>0</v>
      </c>
    </row>
    <row r="777" spans="7:7">
      <c r="G777" s="220">
        <f t="shared" si="16"/>
        <v>0</v>
      </c>
    </row>
    <row r="778" spans="7:7">
      <c r="G778" s="220">
        <f t="shared" si="16"/>
        <v>0</v>
      </c>
    </row>
    <row r="779" spans="7:7">
      <c r="G779" s="220">
        <f t="shared" si="16"/>
        <v>0</v>
      </c>
    </row>
    <row r="780" spans="7:7">
      <c r="G780" s="220">
        <f t="shared" si="16"/>
        <v>0</v>
      </c>
    </row>
    <row r="781" spans="7:7">
      <c r="G781" s="220">
        <f t="shared" si="16"/>
        <v>0</v>
      </c>
    </row>
    <row r="782" spans="7:7">
      <c r="G782" s="220">
        <f t="shared" si="16"/>
        <v>0</v>
      </c>
    </row>
    <row r="783" spans="7:7">
      <c r="G783" s="220">
        <f t="shared" si="16"/>
        <v>0</v>
      </c>
    </row>
    <row r="784" spans="7:7">
      <c r="G784" s="220">
        <f t="shared" si="16"/>
        <v>0</v>
      </c>
    </row>
    <row r="785" spans="7:7">
      <c r="G785" s="220">
        <f t="shared" si="16"/>
        <v>0</v>
      </c>
    </row>
    <row r="786" spans="7:7">
      <c r="G786" s="220">
        <f t="shared" si="16"/>
        <v>0</v>
      </c>
    </row>
    <row r="787" spans="7:7">
      <c r="G787" s="220">
        <f t="shared" si="16"/>
        <v>0</v>
      </c>
    </row>
    <row r="788" spans="7:7">
      <c r="G788" s="220">
        <f t="shared" si="16"/>
        <v>0</v>
      </c>
    </row>
    <row r="789" spans="7:7">
      <c r="G789" s="220">
        <f t="shared" si="16"/>
        <v>0</v>
      </c>
    </row>
    <row r="790" spans="7:7">
      <c r="G790" s="220">
        <f t="shared" si="16"/>
        <v>0</v>
      </c>
    </row>
    <row r="791" spans="7:7">
      <c r="G791" s="220">
        <f t="shared" si="16"/>
        <v>0</v>
      </c>
    </row>
    <row r="792" spans="7:7">
      <c r="G792" s="220">
        <f t="shared" si="16"/>
        <v>0</v>
      </c>
    </row>
    <row r="793" spans="7:7">
      <c r="G793" s="220">
        <f t="shared" si="16"/>
        <v>0</v>
      </c>
    </row>
    <row r="794" spans="7:7">
      <c r="G794" s="220">
        <f t="shared" si="16"/>
        <v>0</v>
      </c>
    </row>
    <row r="795" spans="7:7">
      <c r="G795" s="220">
        <f t="shared" si="16"/>
        <v>0</v>
      </c>
    </row>
    <row r="796" spans="7:7">
      <c r="G796" s="220">
        <f t="shared" si="16"/>
        <v>0</v>
      </c>
    </row>
    <row r="797" spans="7:7">
      <c r="G797" s="220">
        <f t="shared" si="16"/>
        <v>0</v>
      </c>
    </row>
    <row r="798" spans="7:7">
      <c r="G798" s="220">
        <f t="shared" si="16"/>
        <v>0</v>
      </c>
    </row>
    <row r="799" spans="7:7">
      <c r="G799" s="220">
        <f t="shared" si="16"/>
        <v>0</v>
      </c>
    </row>
    <row r="800" spans="7:7">
      <c r="G800" s="220">
        <f t="shared" si="16"/>
        <v>0</v>
      </c>
    </row>
    <row r="801" spans="7:7">
      <c r="G801" s="220">
        <f t="shared" si="16"/>
        <v>0</v>
      </c>
    </row>
    <row r="802" spans="7:7">
      <c r="G802" s="220">
        <f t="shared" si="16"/>
        <v>0</v>
      </c>
    </row>
    <row r="803" spans="7:7">
      <c r="G803" s="220">
        <f t="shared" si="16"/>
        <v>0</v>
      </c>
    </row>
    <row r="804" spans="7:7">
      <c r="G804" s="220">
        <f t="shared" si="16"/>
        <v>0</v>
      </c>
    </row>
    <row r="805" spans="7:7">
      <c r="G805" s="220">
        <f t="shared" si="16"/>
        <v>0</v>
      </c>
    </row>
    <row r="806" spans="7:7">
      <c r="G806" s="220">
        <f t="shared" si="16"/>
        <v>0</v>
      </c>
    </row>
    <row r="807" spans="7:7">
      <c r="G807" s="220">
        <f t="shared" si="16"/>
        <v>0</v>
      </c>
    </row>
    <row r="808" spans="7:7">
      <c r="G808" s="220">
        <f t="shared" si="16"/>
        <v>0</v>
      </c>
    </row>
    <row r="809" spans="7:7">
      <c r="G809" s="220">
        <f t="shared" si="16"/>
        <v>0</v>
      </c>
    </row>
    <row r="810" spans="7:7">
      <c r="G810" s="220">
        <f t="shared" si="16"/>
        <v>0</v>
      </c>
    </row>
    <row r="811" spans="7:7">
      <c r="G811" s="220">
        <f t="shared" si="16"/>
        <v>0</v>
      </c>
    </row>
    <row r="812" spans="7:7">
      <c r="G812" s="220">
        <f t="shared" si="16"/>
        <v>0</v>
      </c>
    </row>
    <row r="813" spans="7:7">
      <c r="G813" s="220">
        <f t="shared" si="16"/>
        <v>0</v>
      </c>
    </row>
    <row r="814" spans="7:7">
      <c r="G814" s="220">
        <f t="shared" si="16"/>
        <v>0</v>
      </c>
    </row>
    <row r="815" spans="7:7">
      <c r="G815" s="220">
        <f t="shared" si="16"/>
        <v>0</v>
      </c>
    </row>
    <row r="816" spans="7:7">
      <c r="G816" s="220">
        <f t="shared" si="16"/>
        <v>0</v>
      </c>
    </row>
    <row r="817" spans="7:7">
      <c r="G817" s="220">
        <f t="shared" si="16"/>
        <v>0</v>
      </c>
    </row>
    <row r="818" spans="7:7">
      <c r="G818" s="220">
        <f t="shared" si="16"/>
        <v>0</v>
      </c>
    </row>
    <row r="819" spans="7:7">
      <c r="G819" s="220">
        <f t="shared" si="16"/>
        <v>0</v>
      </c>
    </row>
    <row r="820" spans="7:7">
      <c r="G820" s="220">
        <f t="shared" si="16"/>
        <v>0</v>
      </c>
    </row>
    <row r="821" spans="7:7">
      <c r="G821" s="220">
        <f t="shared" si="16"/>
        <v>0</v>
      </c>
    </row>
    <row r="822" spans="7:7">
      <c r="G822" s="220">
        <f t="shared" si="16"/>
        <v>0</v>
      </c>
    </row>
    <row r="823" spans="7:7">
      <c r="G823" s="220">
        <f t="shared" si="16"/>
        <v>0</v>
      </c>
    </row>
    <row r="824" spans="7:7">
      <c r="G824" s="220">
        <f t="shared" si="16"/>
        <v>0</v>
      </c>
    </row>
    <row r="825" spans="7:7">
      <c r="G825" s="220">
        <f t="shared" si="16"/>
        <v>0</v>
      </c>
    </row>
    <row r="826" spans="7:7">
      <c r="G826" s="220">
        <f t="shared" si="16"/>
        <v>0</v>
      </c>
    </row>
    <row r="827" spans="7:7">
      <c r="G827" s="220">
        <f t="shared" si="16"/>
        <v>0</v>
      </c>
    </row>
    <row r="828" spans="7:7">
      <c r="G828" s="220">
        <f t="shared" si="16"/>
        <v>0</v>
      </c>
    </row>
    <row r="829" spans="7:7">
      <c r="G829" s="220">
        <f t="shared" si="16"/>
        <v>0</v>
      </c>
    </row>
    <row r="830" spans="7:7">
      <c r="G830" s="220">
        <f t="shared" si="16"/>
        <v>0</v>
      </c>
    </row>
    <row r="831" spans="7:7">
      <c r="G831" s="220">
        <f t="shared" si="16"/>
        <v>0</v>
      </c>
    </row>
    <row r="832" spans="7:7">
      <c r="G832" s="220">
        <f t="shared" si="16"/>
        <v>0</v>
      </c>
    </row>
    <row r="833" spans="7:7">
      <c r="G833" s="220">
        <f t="shared" si="16"/>
        <v>0</v>
      </c>
    </row>
    <row r="834" spans="7:7">
      <c r="G834" s="220">
        <f t="shared" si="16"/>
        <v>0</v>
      </c>
    </row>
    <row r="835" spans="7:7">
      <c r="G835" s="220">
        <f t="shared" ref="G835:G898" si="17">ROUND((E835-F835),0)</f>
        <v>0</v>
      </c>
    </row>
    <row r="836" spans="7:7">
      <c r="G836" s="220">
        <f t="shared" si="17"/>
        <v>0</v>
      </c>
    </row>
    <row r="837" spans="7:7">
      <c r="G837" s="220">
        <f t="shared" si="17"/>
        <v>0</v>
      </c>
    </row>
    <row r="838" spans="7:7">
      <c r="G838" s="220">
        <f t="shared" si="17"/>
        <v>0</v>
      </c>
    </row>
    <row r="839" spans="7:7">
      <c r="G839" s="220">
        <f t="shared" si="17"/>
        <v>0</v>
      </c>
    </row>
    <row r="840" spans="7:7">
      <c r="G840" s="220">
        <f t="shared" si="17"/>
        <v>0</v>
      </c>
    </row>
    <row r="841" spans="7:7">
      <c r="G841" s="220">
        <f t="shared" si="17"/>
        <v>0</v>
      </c>
    </row>
    <row r="842" spans="7:7">
      <c r="G842" s="220">
        <f t="shared" si="17"/>
        <v>0</v>
      </c>
    </row>
    <row r="843" spans="7:7">
      <c r="G843" s="220">
        <f t="shared" si="17"/>
        <v>0</v>
      </c>
    </row>
    <row r="844" spans="7:7">
      <c r="G844" s="220">
        <f t="shared" si="17"/>
        <v>0</v>
      </c>
    </row>
    <row r="845" spans="7:7">
      <c r="G845" s="220">
        <f t="shared" si="17"/>
        <v>0</v>
      </c>
    </row>
    <row r="846" spans="7:7">
      <c r="G846" s="220">
        <f t="shared" si="17"/>
        <v>0</v>
      </c>
    </row>
    <row r="847" spans="7:7">
      <c r="G847" s="220">
        <f t="shared" si="17"/>
        <v>0</v>
      </c>
    </row>
    <row r="848" spans="7:7">
      <c r="G848" s="220">
        <f t="shared" si="17"/>
        <v>0</v>
      </c>
    </row>
    <row r="849" spans="7:7">
      <c r="G849" s="220">
        <f t="shared" si="17"/>
        <v>0</v>
      </c>
    </row>
    <row r="850" spans="7:7">
      <c r="G850" s="220">
        <f t="shared" si="17"/>
        <v>0</v>
      </c>
    </row>
    <row r="851" spans="7:7">
      <c r="G851" s="220">
        <f t="shared" si="17"/>
        <v>0</v>
      </c>
    </row>
    <row r="852" spans="7:7">
      <c r="G852" s="220">
        <f t="shared" si="17"/>
        <v>0</v>
      </c>
    </row>
    <row r="853" spans="7:7">
      <c r="G853" s="220">
        <f t="shared" si="17"/>
        <v>0</v>
      </c>
    </row>
    <row r="854" spans="7:7">
      <c r="G854" s="220">
        <f t="shared" si="17"/>
        <v>0</v>
      </c>
    </row>
    <row r="855" spans="7:7">
      <c r="G855" s="220">
        <f t="shared" si="17"/>
        <v>0</v>
      </c>
    </row>
    <row r="856" spans="7:7">
      <c r="G856" s="220">
        <f t="shared" si="17"/>
        <v>0</v>
      </c>
    </row>
    <row r="857" spans="7:7">
      <c r="G857" s="220">
        <f t="shared" si="17"/>
        <v>0</v>
      </c>
    </row>
    <row r="858" spans="7:7">
      <c r="G858" s="220">
        <f t="shared" si="17"/>
        <v>0</v>
      </c>
    </row>
    <row r="859" spans="7:7">
      <c r="G859" s="220">
        <f t="shared" si="17"/>
        <v>0</v>
      </c>
    </row>
    <row r="860" spans="7:7">
      <c r="G860" s="220">
        <f t="shared" si="17"/>
        <v>0</v>
      </c>
    </row>
    <row r="861" spans="7:7">
      <c r="G861" s="220">
        <f t="shared" si="17"/>
        <v>0</v>
      </c>
    </row>
    <row r="862" spans="7:7">
      <c r="G862" s="220">
        <f t="shared" si="17"/>
        <v>0</v>
      </c>
    </row>
    <row r="863" spans="7:7">
      <c r="G863" s="220">
        <f t="shared" si="17"/>
        <v>0</v>
      </c>
    </row>
    <row r="864" spans="7:7">
      <c r="G864" s="220">
        <f t="shared" si="17"/>
        <v>0</v>
      </c>
    </row>
    <row r="865" spans="7:7">
      <c r="G865" s="220">
        <f t="shared" si="17"/>
        <v>0</v>
      </c>
    </row>
    <row r="866" spans="7:7">
      <c r="G866" s="220">
        <f t="shared" si="17"/>
        <v>0</v>
      </c>
    </row>
    <row r="867" spans="7:7">
      <c r="G867" s="220">
        <f t="shared" si="17"/>
        <v>0</v>
      </c>
    </row>
    <row r="868" spans="7:7">
      <c r="G868" s="220">
        <f t="shared" si="17"/>
        <v>0</v>
      </c>
    </row>
    <row r="869" spans="7:7">
      <c r="G869" s="220">
        <f t="shared" si="17"/>
        <v>0</v>
      </c>
    </row>
    <row r="870" spans="7:7">
      <c r="G870" s="220">
        <f t="shared" si="17"/>
        <v>0</v>
      </c>
    </row>
    <row r="871" spans="7:7">
      <c r="G871" s="220">
        <f t="shared" si="17"/>
        <v>0</v>
      </c>
    </row>
    <row r="872" spans="7:7">
      <c r="G872" s="220">
        <f t="shared" si="17"/>
        <v>0</v>
      </c>
    </row>
    <row r="873" spans="7:7">
      <c r="G873" s="220">
        <f t="shared" si="17"/>
        <v>0</v>
      </c>
    </row>
    <row r="874" spans="7:7">
      <c r="G874" s="220">
        <f t="shared" si="17"/>
        <v>0</v>
      </c>
    </row>
    <row r="875" spans="7:7">
      <c r="G875" s="220">
        <f t="shared" si="17"/>
        <v>0</v>
      </c>
    </row>
    <row r="876" spans="7:7">
      <c r="G876" s="220">
        <f t="shared" si="17"/>
        <v>0</v>
      </c>
    </row>
    <row r="877" spans="7:7">
      <c r="G877" s="220">
        <f t="shared" si="17"/>
        <v>0</v>
      </c>
    </row>
    <row r="878" spans="7:7">
      <c r="G878" s="220">
        <f t="shared" si="17"/>
        <v>0</v>
      </c>
    </row>
    <row r="879" spans="7:7">
      <c r="G879" s="220">
        <f t="shared" si="17"/>
        <v>0</v>
      </c>
    </row>
    <row r="880" spans="7:7">
      <c r="G880" s="220">
        <f t="shared" si="17"/>
        <v>0</v>
      </c>
    </row>
    <row r="881" spans="7:7">
      <c r="G881" s="220">
        <f t="shared" si="17"/>
        <v>0</v>
      </c>
    </row>
    <row r="882" spans="7:7">
      <c r="G882" s="220">
        <f t="shared" si="17"/>
        <v>0</v>
      </c>
    </row>
    <row r="883" spans="7:7">
      <c r="G883" s="220">
        <f t="shared" si="17"/>
        <v>0</v>
      </c>
    </row>
    <row r="884" spans="7:7">
      <c r="G884" s="220">
        <f t="shared" si="17"/>
        <v>0</v>
      </c>
    </row>
    <row r="885" spans="7:7">
      <c r="G885" s="220">
        <f t="shared" si="17"/>
        <v>0</v>
      </c>
    </row>
    <row r="886" spans="7:7">
      <c r="G886" s="220">
        <f t="shared" si="17"/>
        <v>0</v>
      </c>
    </row>
    <row r="887" spans="7:7">
      <c r="G887" s="220">
        <f t="shared" si="17"/>
        <v>0</v>
      </c>
    </row>
    <row r="888" spans="7:7">
      <c r="G888" s="220">
        <f t="shared" si="17"/>
        <v>0</v>
      </c>
    </row>
    <row r="889" spans="7:7">
      <c r="G889" s="220">
        <f t="shared" si="17"/>
        <v>0</v>
      </c>
    </row>
    <row r="890" spans="7:7">
      <c r="G890" s="220">
        <f t="shared" si="17"/>
        <v>0</v>
      </c>
    </row>
    <row r="891" spans="7:7">
      <c r="G891" s="220">
        <f t="shared" si="17"/>
        <v>0</v>
      </c>
    </row>
    <row r="892" spans="7:7">
      <c r="G892" s="220">
        <f t="shared" si="17"/>
        <v>0</v>
      </c>
    </row>
    <row r="893" spans="7:7">
      <c r="G893" s="220">
        <f t="shared" si="17"/>
        <v>0</v>
      </c>
    </row>
    <row r="894" spans="7:7">
      <c r="G894" s="220">
        <f t="shared" si="17"/>
        <v>0</v>
      </c>
    </row>
    <row r="895" spans="7:7">
      <c r="G895" s="220">
        <f t="shared" si="17"/>
        <v>0</v>
      </c>
    </row>
    <row r="896" spans="7:7">
      <c r="G896" s="220">
        <f t="shared" si="17"/>
        <v>0</v>
      </c>
    </row>
    <row r="897" spans="7:7">
      <c r="G897" s="220">
        <f t="shared" si="17"/>
        <v>0</v>
      </c>
    </row>
    <row r="898" spans="7:7">
      <c r="G898" s="220">
        <f t="shared" si="17"/>
        <v>0</v>
      </c>
    </row>
    <row r="899" spans="7:7">
      <c r="G899" s="220">
        <f t="shared" ref="G899:G962" si="18">ROUND((E899-F899),0)</f>
        <v>0</v>
      </c>
    </row>
    <row r="900" spans="7:7">
      <c r="G900" s="220">
        <f t="shared" si="18"/>
        <v>0</v>
      </c>
    </row>
    <row r="901" spans="7:7">
      <c r="G901" s="220">
        <f t="shared" si="18"/>
        <v>0</v>
      </c>
    </row>
    <row r="902" spans="7:7">
      <c r="G902" s="220">
        <f t="shared" si="18"/>
        <v>0</v>
      </c>
    </row>
    <row r="903" spans="7:7">
      <c r="G903" s="220">
        <f t="shared" si="18"/>
        <v>0</v>
      </c>
    </row>
    <row r="904" spans="7:7">
      <c r="G904" s="220">
        <f t="shared" si="18"/>
        <v>0</v>
      </c>
    </row>
    <row r="905" spans="7:7">
      <c r="G905" s="220">
        <f t="shared" si="18"/>
        <v>0</v>
      </c>
    </row>
    <row r="906" spans="7:7">
      <c r="G906" s="220">
        <f t="shared" si="18"/>
        <v>0</v>
      </c>
    </row>
    <row r="907" spans="7:7">
      <c r="G907" s="220">
        <f t="shared" si="18"/>
        <v>0</v>
      </c>
    </row>
    <row r="908" spans="7:7">
      <c r="G908" s="220">
        <f t="shared" si="18"/>
        <v>0</v>
      </c>
    </row>
    <row r="909" spans="7:7">
      <c r="G909" s="220">
        <f t="shared" si="18"/>
        <v>0</v>
      </c>
    </row>
    <row r="910" spans="7:7">
      <c r="G910" s="220">
        <f t="shared" si="18"/>
        <v>0</v>
      </c>
    </row>
    <row r="911" spans="7:7">
      <c r="G911" s="220">
        <f t="shared" si="18"/>
        <v>0</v>
      </c>
    </row>
    <row r="912" spans="7:7">
      <c r="G912" s="220">
        <f t="shared" si="18"/>
        <v>0</v>
      </c>
    </row>
    <row r="913" spans="7:7">
      <c r="G913" s="220">
        <f t="shared" si="18"/>
        <v>0</v>
      </c>
    </row>
    <row r="914" spans="7:7">
      <c r="G914" s="220">
        <f t="shared" si="18"/>
        <v>0</v>
      </c>
    </row>
    <row r="915" spans="7:7">
      <c r="G915" s="220">
        <f t="shared" si="18"/>
        <v>0</v>
      </c>
    </row>
    <row r="916" spans="7:7">
      <c r="G916" s="220">
        <f t="shared" si="18"/>
        <v>0</v>
      </c>
    </row>
    <row r="917" spans="7:7">
      <c r="G917" s="220">
        <f t="shared" si="18"/>
        <v>0</v>
      </c>
    </row>
    <row r="918" spans="7:7">
      <c r="G918" s="220">
        <f t="shared" si="18"/>
        <v>0</v>
      </c>
    </row>
    <row r="919" spans="7:7">
      <c r="G919" s="220">
        <f t="shared" si="18"/>
        <v>0</v>
      </c>
    </row>
    <row r="920" spans="7:7">
      <c r="G920" s="220">
        <f t="shared" si="18"/>
        <v>0</v>
      </c>
    </row>
    <row r="921" spans="7:7">
      <c r="G921" s="220">
        <f t="shared" si="18"/>
        <v>0</v>
      </c>
    </row>
    <row r="922" spans="7:7">
      <c r="G922" s="220">
        <f t="shared" si="18"/>
        <v>0</v>
      </c>
    </row>
    <row r="923" spans="7:7">
      <c r="G923" s="220">
        <f t="shared" si="18"/>
        <v>0</v>
      </c>
    </row>
    <row r="924" spans="7:7">
      <c r="G924" s="220">
        <f t="shared" si="18"/>
        <v>0</v>
      </c>
    </row>
    <row r="925" spans="7:7">
      <c r="G925" s="220">
        <f t="shared" si="18"/>
        <v>0</v>
      </c>
    </row>
    <row r="926" spans="7:7">
      <c r="G926" s="220">
        <f t="shared" si="18"/>
        <v>0</v>
      </c>
    </row>
    <row r="927" spans="7:7">
      <c r="G927" s="220">
        <f t="shared" si="18"/>
        <v>0</v>
      </c>
    </row>
    <row r="928" spans="7:7">
      <c r="G928" s="220">
        <f t="shared" si="18"/>
        <v>0</v>
      </c>
    </row>
    <row r="929" spans="7:7">
      <c r="G929" s="220">
        <f t="shared" si="18"/>
        <v>0</v>
      </c>
    </row>
    <row r="930" spans="7:7">
      <c r="G930" s="220">
        <f t="shared" si="18"/>
        <v>0</v>
      </c>
    </row>
    <row r="931" spans="7:7">
      <c r="G931" s="220">
        <f t="shared" si="18"/>
        <v>0</v>
      </c>
    </row>
    <row r="932" spans="7:7">
      <c r="G932" s="220">
        <f t="shared" si="18"/>
        <v>0</v>
      </c>
    </row>
    <row r="933" spans="7:7">
      <c r="G933" s="220">
        <f t="shared" si="18"/>
        <v>0</v>
      </c>
    </row>
    <row r="934" spans="7:7">
      <c r="G934" s="220">
        <f t="shared" si="18"/>
        <v>0</v>
      </c>
    </row>
    <row r="935" spans="7:7">
      <c r="G935" s="220">
        <f t="shared" si="18"/>
        <v>0</v>
      </c>
    </row>
    <row r="936" spans="7:7">
      <c r="G936" s="220">
        <f t="shared" si="18"/>
        <v>0</v>
      </c>
    </row>
    <row r="937" spans="7:7">
      <c r="G937" s="220">
        <f t="shared" si="18"/>
        <v>0</v>
      </c>
    </row>
    <row r="938" spans="7:7">
      <c r="G938" s="220">
        <f t="shared" si="18"/>
        <v>0</v>
      </c>
    </row>
    <row r="939" spans="7:7">
      <c r="G939" s="220">
        <f t="shared" si="18"/>
        <v>0</v>
      </c>
    </row>
    <row r="940" spans="7:7">
      <c r="G940" s="220">
        <f t="shared" si="18"/>
        <v>0</v>
      </c>
    </row>
    <row r="941" spans="7:7">
      <c r="G941" s="220">
        <f t="shared" si="18"/>
        <v>0</v>
      </c>
    </row>
    <row r="942" spans="7:7">
      <c r="G942" s="220">
        <f t="shared" si="18"/>
        <v>0</v>
      </c>
    </row>
    <row r="943" spans="7:7">
      <c r="G943" s="220">
        <f t="shared" si="18"/>
        <v>0</v>
      </c>
    </row>
    <row r="944" spans="7:7">
      <c r="G944" s="220">
        <f t="shared" si="18"/>
        <v>0</v>
      </c>
    </row>
    <row r="945" spans="7:7">
      <c r="G945" s="220">
        <f t="shared" si="18"/>
        <v>0</v>
      </c>
    </row>
    <row r="946" spans="7:7">
      <c r="G946" s="220">
        <f t="shared" si="18"/>
        <v>0</v>
      </c>
    </row>
    <row r="947" spans="7:7">
      <c r="G947" s="220">
        <f t="shared" si="18"/>
        <v>0</v>
      </c>
    </row>
    <row r="948" spans="7:7">
      <c r="G948" s="220">
        <f t="shared" si="18"/>
        <v>0</v>
      </c>
    </row>
    <row r="949" spans="7:7">
      <c r="G949" s="220">
        <f t="shared" si="18"/>
        <v>0</v>
      </c>
    </row>
    <row r="950" spans="7:7">
      <c r="G950" s="220">
        <f t="shared" si="18"/>
        <v>0</v>
      </c>
    </row>
    <row r="951" spans="7:7">
      <c r="G951" s="220">
        <f t="shared" si="18"/>
        <v>0</v>
      </c>
    </row>
    <row r="952" spans="7:7">
      <c r="G952" s="220">
        <f t="shared" si="18"/>
        <v>0</v>
      </c>
    </row>
    <row r="953" spans="7:7">
      <c r="G953" s="220">
        <f t="shared" si="18"/>
        <v>0</v>
      </c>
    </row>
    <row r="954" spans="7:7">
      <c r="G954" s="220">
        <f t="shared" si="18"/>
        <v>0</v>
      </c>
    </row>
    <row r="955" spans="7:7">
      <c r="G955" s="220">
        <f t="shared" si="18"/>
        <v>0</v>
      </c>
    </row>
    <row r="956" spans="7:7">
      <c r="G956" s="220">
        <f t="shared" si="18"/>
        <v>0</v>
      </c>
    </row>
    <row r="957" spans="7:7">
      <c r="G957" s="220">
        <f t="shared" si="18"/>
        <v>0</v>
      </c>
    </row>
    <row r="958" spans="7:7">
      <c r="G958" s="220">
        <f t="shared" si="18"/>
        <v>0</v>
      </c>
    </row>
    <row r="959" spans="7:7">
      <c r="G959" s="220">
        <f t="shared" si="18"/>
        <v>0</v>
      </c>
    </row>
    <row r="960" spans="7:7">
      <c r="G960" s="220">
        <f t="shared" si="18"/>
        <v>0</v>
      </c>
    </row>
    <row r="961" spans="7:7">
      <c r="G961" s="220">
        <f t="shared" si="18"/>
        <v>0</v>
      </c>
    </row>
    <row r="962" spans="7:7">
      <c r="G962" s="220">
        <f t="shared" si="18"/>
        <v>0</v>
      </c>
    </row>
    <row r="963" spans="7:7">
      <c r="G963" s="220">
        <f t="shared" ref="G963:G1026" si="19">ROUND((E963-F963),0)</f>
        <v>0</v>
      </c>
    </row>
    <row r="964" spans="7:7">
      <c r="G964" s="220">
        <f t="shared" si="19"/>
        <v>0</v>
      </c>
    </row>
    <row r="965" spans="7:7">
      <c r="G965" s="220">
        <f t="shared" si="19"/>
        <v>0</v>
      </c>
    </row>
    <row r="966" spans="7:7">
      <c r="G966" s="220">
        <f t="shared" si="19"/>
        <v>0</v>
      </c>
    </row>
    <row r="967" spans="7:7">
      <c r="G967" s="220">
        <f t="shared" si="19"/>
        <v>0</v>
      </c>
    </row>
    <row r="968" spans="7:7">
      <c r="G968" s="220">
        <f t="shared" si="19"/>
        <v>0</v>
      </c>
    </row>
    <row r="969" spans="7:7">
      <c r="G969" s="220">
        <f t="shared" si="19"/>
        <v>0</v>
      </c>
    </row>
    <row r="970" spans="7:7">
      <c r="G970" s="220">
        <f t="shared" si="19"/>
        <v>0</v>
      </c>
    </row>
    <row r="971" spans="7:7">
      <c r="G971" s="220">
        <f t="shared" si="19"/>
        <v>0</v>
      </c>
    </row>
    <row r="972" spans="7:7">
      <c r="G972" s="220">
        <f t="shared" si="19"/>
        <v>0</v>
      </c>
    </row>
    <row r="973" spans="7:7">
      <c r="G973" s="220">
        <f t="shared" si="19"/>
        <v>0</v>
      </c>
    </row>
    <row r="974" spans="7:7">
      <c r="G974" s="220">
        <f t="shared" si="19"/>
        <v>0</v>
      </c>
    </row>
    <row r="975" spans="7:7">
      <c r="G975" s="220">
        <f t="shared" si="19"/>
        <v>0</v>
      </c>
    </row>
    <row r="976" spans="7:7">
      <c r="G976" s="220">
        <f t="shared" si="19"/>
        <v>0</v>
      </c>
    </row>
    <row r="977" spans="7:7">
      <c r="G977" s="220">
        <f t="shared" si="19"/>
        <v>0</v>
      </c>
    </row>
    <row r="978" spans="7:7">
      <c r="G978" s="220">
        <f t="shared" si="19"/>
        <v>0</v>
      </c>
    </row>
    <row r="979" spans="7:7">
      <c r="G979" s="220">
        <f t="shared" si="19"/>
        <v>0</v>
      </c>
    </row>
    <row r="980" spans="7:7">
      <c r="G980" s="220">
        <f t="shared" si="19"/>
        <v>0</v>
      </c>
    </row>
    <row r="981" spans="7:7">
      <c r="G981" s="220">
        <f t="shared" si="19"/>
        <v>0</v>
      </c>
    </row>
    <row r="982" spans="7:7">
      <c r="G982" s="220">
        <f t="shared" si="19"/>
        <v>0</v>
      </c>
    </row>
    <row r="983" spans="7:7">
      <c r="G983" s="220">
        <f t="shared" si="19"/>
        <v>0</v>
      </c>
    </row>
    <row r="984" spans="7:7">
      <c r="G984" s="220">
        <f t="shared" si="19"/>
        <v>0</v>
      </c>
    </row>
    <row r="985" spans="7:7">
      <c r="G985" s="220">
        <f t="shared" si="19"/>
        <v>0</v>
      </c>
    </row>
    <row r="986" spans="7:7">
      <c r="G986" s="220">
        <f t="shared" si="19"/>
        <v>0</v>
      </c>
    </row>
    <row r="987" spans="7:7">
      <c r="G987" s="220">
        <f t="shared" si="19"/>
        <v>0</v>
      </c>
    </row>
    <row r="988" spans="7:7">
      <c r="G988" s="220">
        <f t="shared" si="19"/>
        <v>0</v>
      </c>
    </row>
    <row r="989" spans="7:7">
      <c r="G989" s="220">
        <f t="shared" si="19"/>
        <v>0</v>
      </c>
    </row>
    <row r="990" spans="7:7">
      <c r="G990" s="220">
        <f t="shared" si="19"/>
        <v>0</v>
      </c>
    </row>
    <row r="991" spans="7:7">
      <c r="G991" s="220">
        <f t="shared" si="19"/>
        <v>0</v>
      </c>
    </row>
    <row r="992" spans="7:7">
      <c r="G992" s="220">
        <f t="shared" si="19"/>
        <v>0</v>
      </c>
    </row>
    <row r="993" spans="7:7">
      <c r="G993" s="220">
        <f t="shared" si="19"/>
        <v>0</v>
      </c>
    </row>
    <row r="994" spans="7:7">
      <c r="G994" s="220">
        <f t="shared" si="19"/>
        <v>0</v>
      </c>
    </row>
    <row r="995" spans="7:7">
      <c r="G995" s="220">
        <f t="shared" si="19"/>
        <v>0</v>
      </c>
    </row>
    <row r="996" spans="7:7">
      <c r="G996" s="220">
        <f t="shared" si="19"/>
        <v>0</v>
      </c>
    </row>
    <row r="997" spans="7:7">
      <c r="G997" s="220">
        <f t="shared" si="19"/>
        <v>0</v>
      </c>
    </row>
    <row r="998" spans="7:7">
      <c r="G998" s="220">
        <f t="shared" si="19"/>
        <v>0</v>
      </c>
    </row>
    <row r="999" spans="7:7">
      <c r="G999" s="220">
        <f t="shared" si="19"/>
        <v>0</v>
      </c>
    </row>
    <row r="1000" spans="7:7">
      <c r="G1000" s="220">
        <f t="shared" si="19"/>
        <v>0</v>
      </c>
    </row>
    <row r="1001" spans="7:7">
      <c r="G1001" s="220">
        <f t="shared" si="19"/>
        <v>0</v>
      </c>
    </row>
    <row r="1002" spans="7:7">
      <c r="G1002" s="220">
        <f t="shared" si="19"/>
        <v>0</v>
      </c>
    </row>
    <row r="1003" spans="7:7">
      <c r="G1003" s="220">
        <f t="shared" si="19"/>
        <v>0</v>
      </c>
    </row>
    <row r="1004" spans="7:7">
      <c r="G1004" s="220">
        <f t="shared" si="19"/>
        <v>0</v>
      </c>
    </row>
    <row r="1005" spans="7:7">
      <c r="G1005" s="220">
        <f t="shared" si="19"/>
        <v>0</v>
      </c>
    </row>
    <row r="1006" spans="7:7">
      <c r="G1006" s="220">
        <f t="shared" si="19"/>
        <v>0</v>
      </c>
    </row>
    <row r="1007" spans="7:7">
      <c r="G1007" s="220">
        <f t="shared" si="19"/>
        <v>0</v>
      </c>
    </row>
    <row r="1008" spans="7:7">
      <c r="G1008" s="220">
        <f t="shared" si="19"/>
        <v>0</v>
      </c>
    </row>
    <row r="1009" spans="7:7">
      <c r="G1009" s="220">
        <f t="shared" si="19"/>
        <v>0</v>
      </c>
    </row>
    <row r="1010" spans="7:7">
      <c r="G1010" s="220">
        <f t="shared" si="19"/>
        <v>0</v>
      </c>
    </row>
    <row r="1011" spans="7:7">
      <c r="G1011" s="220">
        <f t="shared" si="19"/>
        <v>0</v>
      </c>
    </row>
    <row r="1012" spans="7:7">
      <c r="G1012" s="220">
        <f t="shared" si="19"/>
        <v>0</v>
      </c>
    </row>
    <row r="1013" spans="7:7">
      <c r="G1013" s="220">
        <f t="shared" si="19"/>
        <v>0</v>
      </c>
    </row>
    <row r="1014" spans="7:7">
      <c r="G1014" s="220">
        <f t="shared" si="19"/>
        <v>0</v>
      </c>
    </row>
    <row r="1015" spans="7:7">
      <c r="G1015" s="220">
        <f t="shared" si="19"/>
        <v>0</v>
      </c>
    </row>
    <row r="1016" spans="7:7">
      <c r="G1016" s="220">
        <f t="shared" si="19"/>
        <v>0</v>
      </c>
    </row>
    <row r="1017" spans="7:7">
      <c r="G1017" s="220">
        <f t="shared" si="19"/>
        <v>0</v>
      </c>
    </row>
    <row r="1018" spans="7:7">
      <c r="G1018" s="220">
        <f t="shared" si="19"/>
        <v>0</v>
      </c>
    </row>
    <row r="1019" spans="7:7">
      <c r="G1019" s="220">
        <f t="shared" si="19"/>
        <v>0</v>
      </c>
    </row>
    <row r="1020" spans="7:7">
      <c r="G1020" s="220">
        <f t="shared" si="19"/>
        <v>0</v>
      </c>
    </row>
    <row r="1021" spans="7:7">
      <c r="G1021" s="220">
        <f t="shared" si="19"/>
        <v>0</v>
      </c>
    </row>
    <row r="1022" spans="7:7">
      <c r="G1022" s="220">
        <f t="shared" si="19"/>
        <v>0</v>
      </c>
    </row>
    <row r="1023" spans="7:7">
      <c r="G1023" s="220">
        <f t="shared" si="19"/>
        <v>0</v>
      </c>
    </row>
    <row r="1024" spans="7:7">
      <c r="G1024" s="220">
        <f t="shared" si="19"/>
        <v>0</v>
      </c>
    </row>
    <row r="1025" spans="7:7">
      <c r="G1025" s="220">
        <f t="shared" si="19"/>
        <v>0</v>
      </c>
    </row>
    <row r="1026" spans="7:7">
      <c r="G1026" s="220">
        <f t="shared" si="19"/>
        <v>0</v>
      </c>
    </row>
    <row r="1027" spans="7:7">
      <c r="G1027" s="220">
        <f t="shared" ref="G1027:G1090" si="20">ROUND((E1027-F1027),0)</f>
        <v>0</v>
      </c>
    </row>
    <row r="1028" spans="7:7">
      <c r="G1028" s="220">
        <f t="shared" si="20"/>
        <v>0</v>
      </c>
    </row>
    <row r="1029" spans="7:7">
      <c r="G1029" s="220">
        <f t="shared" si="20"/>
        <v>0</v>
      </c>
    </row>
    <row r="1030" spans="7:7">
      <c r="G1030" s="220">
        <f t="shared" si="20"/>
        <v>0</v>
      </c>
    </row>
    <row r="1031" spans="7:7">
      <c r="G1031" s="220">
        <f t="shared" si="20"/>
        <v>0</v>
      </c>
    </row>
    <row r="1032" spans="7:7">
      <c r="G1032" s="220">
        <f t="shared" si="20"/>
        <v>0</v>
      </c>
    </row>
    <row r="1033" spans="7:7">
      <c r="G1033" s="220">
        <f t="shared" si="20"/>
        <v>0</v>
      </c>
    </row>
    <row r="1034" spans="7:7">
      <c r="G1034" s="220">
        <f t="shared" si="20"/>
        <v>0</v>
      </c>
    </row>
    <row r="1035" spans="7:7">
      <c r="G1035" s="220">
        <f t="shared" si="20"/>
        <v>0</v>
      </c>
    </row>
    <row r="1036" spans="7:7">
      <c r="G1036" s="220">
        <f t="shared" si="20"/>
        <v>0</v>
      </c>
    </row>
    <row r="1037" spans="7:7">
      <c r="G1037" s="220">
        <f t="shared" si="20"/>
        <v>0</v>
      </c>
    </row>
    <row r="1038" spans="7:7">
      <c r="G1038" s="220">
        <f t="shared" si="20"/>
        <v>0</v>
      </c>
    </row>
    <row r="1039" spans="7:7">
      <c r="G1039" s="220">
        <f t="shared" si="20"/>
        <v>0</v>
      </c>
    </row>
    <row r="1040" spans="7:7">
      <c r="G1040" s="220">
        <f t="shared" si="20"/>
        <v>0</v>
      </c>
    </row>
    <row r="1041" spans="7:7">
      <c r="G1041" s="220">
        <f t="shared" si="20"/>
        <v>0</v>
      </c>
    </row>
    <row r="1042" spans="7:7">
      <c r="G1042" s="220">
        <f t="shared" si="20"/>
        <v>0</v>
      </c>
    </row>
    <row r="1043" spans="7:7">
      <c r="G1043" s="220">
        <f t="shared" si="20"/>
        <v>0</v>
      </c>
    </row>
    <row r="1044" spans="7:7">
      <c r="G1044" s="220">
        <f t="shared" si="20"/>
        <v>0</v>
      </c>
    </row>
    <row r="1045" spans="7:7">
      <c r="G1045" s="220">
        <f t="shared" si="20"/>
        <v>0</v>
      </c>
    </row>
    <row r="1046" spans="7:7">
      <c r="G1046" s="220">
        <f t="shared" si="20"/>
        <v>0</v>
      </c>
    </row>
    <row r="1047" spans="7:7">
      <c r="G1047" s="220">
        <f t="shared" si="20"/>
        <v>0</v>
      </c>
    </row>
    <row r="1048" spans="7:7">
      <c r="G1048" s="220">
        <f t="shared" si="20"/>
        <v>0</v>
      </c>
    </row>
    <row r="1049" spans="7:7">
      <c r="G1049" s="220">
        <f t="shared" si="20"/>
        <v>0</v>
      </c>
    </row>
    <row r="1050" spans="7:7">
      <c r="G1050" s="220">
        <f t="shared" si="20"/>
        <v>0</v>
      </c>
    </row>
    <row r="1051" spans="7:7">
      <c r="G1051" s="220">
        <f t="shared" si="20"/>
        <v>0</v>
      </c>
    </row>
    <row r="1052" spans="7:7">
      <c r="G1052" s="220">
        <f t="shared" si="20"/>
        <v>0</v>
      </c>
    </row>
    <row r="1053" spans="7:7">
      <c r="G1053" s="220">
        <f t="shared" si="20"/>
        <v>0</v>
      </c>
    </row>
    <row r="1054" spans="7:7">
      <c r="G1054" s="220">
        <f t="shared" si="20"/>
        <v>0</v>
      </c>
    </row>
    <row r="1055" spans="7:7">
      <c r="G1055" s="220">
        <f t="shared" si="20"/>
        <v>0</v>
      </c>
    </row>
    <row r="1056" spans="7:7">
      <c r="G1056" s="220">
        <f t="shared" si="20"/>
        <v>0</v>
      </c>
    </row>
    <row r="1057" spans="7:7">
      <c r="G1057" s="220">
        <f t="shared" si="20"/>
        <v>0</v>
      </c>
    </row>
    <row r="1058" spans="7:7">
      <c r="G1058" s="220">
        <f t="shared" si="20"/>
        <v>0</v>
      </c>
    </row>
    <row r="1059" spans="7:7">
      <c r="G1059" s="220">
        <f t="shared" si="20"/>
        <v>0</v>
      </c>
    </row>
    <row r="1060" spans="7:7">
      <c r="G1060" s="220">
        <f t="shared" si="20"/>
        <v>0</v>
      </c>
    </row>
    <row r="1061" spans="7:7">
      <c r="G1061" s="220">
        <f t="shared" si="20"/>
        <v>0</v>
      </c>
    </row>
    <row r="1062" spans="7:7">
      <c r="G1062" s="220">
        <f t="shared" si="20"/>
        <v>0</v>
      </c>
    </row>
    <row r="1063" spans="7:7">
      <c r="G1063" s="220">
        <f t="shared" si="20"/>
        <v>0</v>
      </c>
    </row>
    <row r="1064" spans="7:7">
      <c r="G1064" s="220">
        <f t="shared" si="20"/>
        <v>0</v>
      </c>
    </row>
    <row r="1065" spans="7:7">
      <c r="G1065" s="220">
        <f t="shared" si="20"/>
        <v>0</v>
      </c>
    </row>
    <row r="1066" spans="7:7">
      <c r="G1066" s="220">
        <f t="shared" si="20"/>
        <v>0</v>
      </c>
    </row>
    <row r="1067" spans="7:7">
      <c r="G1067" s="220">
        <f t="shared" si="20"/>
        <v>0</v>
      </c>
    </row>
    <row r="1068" spans="7:7">
      <c r="G1068" s="220">
        <f t="shared" si="20"/>
        <v>0</v>
      </c>
    </row>
    <row r="1069" spans="7:7">
      <c r="G1069" s="220">
        <f t="shared" si="20"/>
        <v>0</v>
      </c>
    </row>
    <row r="1070" spans="7:7">
      <c r="G1070" s="220">
        <f t="shared" si="20"/>
        <v>0</v>
      </c>
    </row>
    <row r="1071" spans="7:7">
      <c r="G1071" s="220">
        <f t="shared" si="20"/>
        <v>0</v>
      </c>
    </row>
    <row r="1072" spans="7:7">
      <c r="G1072" s="220">
        <f t="shared" si="20"/>
        <v>0</v>
      </c>
    </row>
    <row r="1073" spans="7:7">
      <c r="G1073" s="220">
        <f t="shared" si="20"/>
        <v>0</v>
      </c>
    </row>
    <row r="1074" spans="7:7">
      <c r="G1074" s="220">
        <f t="shared" si="20"/>
        <v>0</v>
      </c>
    </row>
    <row r="1075" spans="7:7">
      <c r="G1075" s="220">
        <f t="shared" si="20"/>
        <v>0</v>
      </c>
    </row>
    <row r="1076" spans="7:7">
      <c r="G1076" s="220">
        <f t="shared" si="20"/>
        <v>0</v>
      </c>
    </row>
    <row r="1077" spans="7:7">
      <c r="G1077" s="220">
        <f t="shared" si="20"/>
        <v>0</v>
      </c>
    </row>
    <row r="1078" spans="7:7">
      <c r="G1078" s="220">
        <f t="shared" si="20"/>
        <v>0</v>
      </c>
    </row>
    <row r="1079" spans="7:7">
      <c r="G1079" s="220">
        <f t="shared" si="20"/>
        <v>0</v>
      </c>
    </row>
    <row r="1080" spans="7:7">
      <c r="G1080" s="220">
        <f t="shared" si="20"/>
        <v>0</v>
      </c>
    </row>
    <row r="1081" spans="7:7">
      <c r="G1081" s="220">
        <f t="shared" si="20"/>
        <v>0</v>
      </c>
    </row>
    <row r="1082" spans="7:7">
      <c r="G1082" s="220">
        <f t="shared" si="20"/>
        <v>0</v>
      </c>
    </row>
    <row r="1083" spans="7:7">
      <c r="G1083" s="220">
        <f t="shared" si="20"/>
        <v>0</v>
      </c>
    </row>
    <row r="1084" spans="7:7">
      <c r="G1084" s="220">
        <f t="shared" si="20"/>
        <v>0</v>
      </c>
    </row>
    <row r="1085" spans="7:7">
      <c r="G1085" s="220">
        <f t="shared" si="20"/>
        <v>0</v>
      </c>
    </row>
    <row r="1086" spans="7:7">
      <c r="G1086" s="220">
        <f t="shared" si="20"/>
        <v>0</v>
      </c>
    </row>
    <row r="1087" spans="7:7">
      <c r="G1087" s="220">
        <f t="shared" si="20"/>
        <v>0</v>
      </c>
    </row>
    <row r="1088" spans="7:7">
      <c r="G1088" s="220">
        <f t="shared" si="20"/>
        <v>0</v>
      </c>
    </row>
    <row r="1089" spans="7:7">
      <c r="G1089" s="220">
        <f t="shared" si="20"/>
        <v>0</v>
      </c>
    </row>
    <row r="1090" spans="7:7">
      <c r="G1090" s="220">
        <f t="shared" si="20"/>
        <v>0</v>
      </c>
    </row>
    <row r="1091" spans="7:7">
      <c r="G1091" s="220">
        <f t="shared" ref="G1091:G1154" si="21">ROUND((E1091-F1091),0)</f>
        <v>0</v>
      </c>
    </row>
    <row r="1092" spans="7:7">
      <c r="G1092" s="220">
        <f t="shared" si="21"/>
        <v>0</v>
      </c>
    </row>
    <row r="1093" spans="7:7">
      <c r="G1093" s="220">
        <f t="shared" si="21"/>
        <v>0</v>
      </c>
    </row>
    <row r="1094" spans="7:7">
      <c r="G1094" s="220">
        <f t="shared" si="21"/>
        <v>0</v>
      </c>
    </row>
    <row r="1095" spans="7:7">
      <c r="G1095" s="220">
        <f t="shared" si="21"/>
        <v>0</v>
      </c>
    </row>
    <row r="1096" spans="7:7">
      <c r="G1096" s="220">
        <f t="shared" si="21"/>
        <v>0</v>
      </c>
    </row>
    <row r="1097" spans="7:7">
      <c r="G1097" s="220">
        <f t="shared" si="21"/>
        <v>0</v>
      </c>
    </row>
    <row r="1098" spans="7:7">
      <c r="G1098" s="220">
        <f t="shared" si="21"/>
        <v>0</v>
      </c>
    </row>
    <row r="1099" spans="7:7">
      <c r="G1099" s="220">
        <f t="shared" si="21"/>
        <v>0</v>
      </c>
    </row>
    <row r="1100" spans="7:7">
      <c r="G1100" s="220">
        <f t="shared" si="21"/>
        <v>0</v>
      </c>
    </row>
    <row r="1101" spans="7:7">
      <c r="G1101" s="220">
        <f t="shared" si="21"/>
        <v>0</v>
      </c>
    </row>
    <row r="1102" spans="7:7">
      <c r="G1102" s="220">
        <f t="shared" si="21"/>
        <v>0</v>
      </c>
    </row>
    <row r="1103" spans="7:7">
      <c r="G1103" s="220">
        <f t="shared" si="21"/>
        <v>0</v>
      </c>
    </row>
    <row r="1104" spans="7:7">
      <c r="G1104" s="220">
        <f t="shared" si="21"/>
        <v>0</v>
      </c>
    </row>
    <row r="1105" spans="7:7">
      <c r="G1105" s="220">
        <f t="shared" si="21"/>
        <v>0</v>
      </c>
    </row>
    <row r="1106" spans="7:7">
      <c r="G1106" s="220">
        <f t="shared" si="21"/>
        <v>0</v>
      </c>
    </row>
    <row r="1107" spans="7:7">
      <c r="G1107" s="220">
        <f t="shared" si="21"/>
        <v>0</v>
      </c>
    </row>
    <row r="1108" spans="7:7">
      <c r="G1108" s="220">
        <f t="shared" si="21"/>
        <v>0</v>
      </c>
    </row>
    <row r="1109" spans="7:7">
      <c r="G1109" s="220">
        <f t="shared" si="21"/>
        <v>0</v>
      </c>
    </row>
    <row r="1110" spans="7:7">
      <c r="G1110" s="220">
        <f t="shared" si="21"/>
        <v>0</v>
      </c>
    </row>
    <row r="1111" spans="7:7">
      <c r="G1111" s="220">
        <f t="shared" si="21"/>
        <v>0</v>
      </c>
    </row>
    <row r="1112" spans="7:7">
      <c r="G1112" s="220">
        <f t="shared" si="21"/>
        <v>0</v>
      </c>
    </row>
    <row r="1113" spans="7:7">
      <c r="G1113" s="220">
        <f t="shared" si="21"/>
        <v>0</v>
      </c>
    </row>
    <row r="1114" spans="7:7">
      <c r="G1114" s="220">
        <f t="shared" si="21"/>
        <v>0</v>
      </c>
    </row>
    <row r="1115" spans="7:7">
      <c r="G1115" s="220">
        <f t="shared" si="21"/>
        <v>0</v>
      </c>
    </row>
    <row r="1116" spans="7:7">
      <c r="G1116" s="220">
        <f t="shared" si="21"/>
        <v>0</v>
      </c>
    </row>
    <row r="1117" spans="7:7">
      <c r="G1117" s="220">
        <f t="shared" si="21"/>
        <v>0</v>
      </c>
    </row>
    <row r="1118" spans="7:7">
      <c r="G1118" s="220">
        <f t="shared" si="21"/>
        <v>0</v>
      </c>
    </row>
    <row r="1119" spans="7:7">
      <c r="G1119" s="220">
        <f t="shared" si="21"/>
        <v>0</v>
      </c>
    </row>
    <row r="1120" spans="7:7">
      <c r="G1120" s="220">
        <f t="shared" si="21"/>
        <v>0</v>
      </c>
    </row>
    <row r="1121" spans="7:7">
      <c r="G1121" s="220">
        <f t="shared" si="21"/>
        <v>0</v>
      </c>
    </row>
    <row r="1122" spans="7:7">
      <c r="G1122" s="220">
        <f t="shared" si="21"/>
        <v>0</v>
      </c>
    </row>
    <row r="1123" spans="7:7">
      <c r="G1123" s="220">
        <f t="shared" si="21"/>
        <v>0</v>
      </c>
    </row>
    <row r="1124" spans="7:7">
      <c r="G1124" s="220">
        <f t="shared" si="21"/>
        <v>0</v>
      </c>
    </row>
    <row r="1125" spans="7:7">
      <c r="G1125" s="220">
        <f t="shared" si="21"/>
        <v>0</v>
      </c>
    </row>
    <row r="1126" spans="7:7">
      <c r="G1126" s="220">
        <f t="shared" si="21"/>
        <v>0</v>
      </c>
    </row>
    <row r="1127" spans="7:7">
      <c r="G1127" s="220">
        <f t="shared" si="21"/>
        <v>0</v>
      </c>
    </row>
    <row r="1128" spans="7:7">
      <c r="G1128" s="220">
        <f t="shared" si="21"/>
        <v>0</v>
      </c>
    </row>
    <row r="1129" spans="7:7">
      <c r="G1129" s="220">
        <f t="shared" si="21"/>
        <v>0</v>
      </c>
    </row>
    <row r="1130" spans="7:7">
      <c r="G1130" s="220">
        <f t="shared" si="21"/>
        <v>0</v>
      </c>
    </row>
    <row r="1131" spans="7:7">
      <c r="G1131" s="220">
        <f t="shared" si="21"/>
        <v>0</v>
      </c>
    </row>
    <row r="1132" spans="7:7">
      <c r="G1132" s="220">
        <f t="shared" si="21"/>
        <v>0</v>
      </c>
    </row>
    <row r="1133" spans="7:7">
      <c r="G1133" s="220">
        <f t="shared" si="21"/>
        <v>0</v>
      </c>
    </row>
    <row r="1134" spans="7:7">
      <c r="G1134" s="220">
        <f t="shared" si="21"/>
        <v>0</v>
      </c>
    </row>
    <row r="1135" spans="7:7">
      <c r="G1135" s="220">
        <f t="shared" si="21"/>
        <v>0</v>
      </c>
    </row>
    <row r="1136" spans="7:7">
      <c r="G1136" s="220">
        <f t="shared" si="21"/>
        <v>0</v>
      </c>
    </row>
    <row r="1137" spans="7:7">
      <c r="G1137" s="220">
        <f t="shared" si="21"/>
        <v>0</v>
      </c>
    </row>
    <row r="1138" spans="7:7">
      <c r="G1138" s="220">
        <f t="shared" si="21"/>
        <v>0</v>
      </c>
    </row>
    <row r="1139" spans="7:7">
      <c r="G1139" s="220">
        <f t="shared" si="21"/>
        <v>0</v>
      </c>
    </row>
    <row r="1140" spans="7:7">
      <c r="G1140" s="220">
        <f t="shared" si="21"/>
        <v>0</v>
      </c>
    </row>
    <row r="1141" spans="7:7">
      <c r="G1141" s="220">
        <f t="shared" si="21"/>
        <v>0</v>
      </c>
    </row>
    <row r="1142" spans="7:7">
      <c r="G1142" s="220">
        <f t="shared" si="21"/>
        <v>0</v>
      </c>
    </row>
    <row r="1143" spans="7:7">
      <c r="G1143" s="220">
        <f t="shared" si="21"/>
        <v>0</v>
      </c>
    </row>
    <row r="1144" spans="7:7">
      <c r="G1144" s="220">
        <f t="shared" si="21"/>
        <v>0</v>
      </c>
    </row>
    <row r="1145" spans="7:7">
      <c r="G1145" s="220">
        <f t="shared" si="21"/>
        <v>0</v>
      </c>
    </row>
    <row r="1146" spans="7:7">
      <c r="G1146" s="220">
        <f t="shared" si="21"/>
        <v>0</v>
      </c>
    </row>
    <row r="1147" spans="7:7">
      <c r="G1147" s="220">
        <f t="shared" si="21"/>
        <v>0</v>
      </c>
    </row>
    <row r="1148" spans="7:7">
      <c r="G1148" s="220">
        <f t="shared" si="21"/>
        <v>0</v>
      </c>
    </row>
    <row r="1149" spans="7:7">
      <c r="G1149" s="220">
        <f t="shared" si="21"/>
        <v>0</v>
      </c>
    </row>
    <row r="1150" spans="7:7">
      <c r="G1150" s="220">
        <f t="shared" si="21"/>
        <v>0</v>
      </c>
    </row>
    <row r="1151" spans="7:7">
      <c r="G1151" s="220">
        <f t="shared" si="21"/>
        <v>0</v>
      </c>
    </row>
    <row r="1152" spans="7:7">
      <c r="G1152" s="220">
        <f t="shared" si="21"/>
        <v>0</v>
      </c>
    </row>
    <row r="1153" spans="7:7">
      <c r="G1153" s="220">
        <f t="shared" si="21"/>
        <v>0</v>
      </c>
    </row>
    <row r="1154" spans="7:7">
      <c r="G1154" s="220">
        <f t="shared" si="21"/>
        <v>0</v>
      </c>
    </row>
    <row r="1155" spans="7:7">
      <c r="G1155" s="220">
        <f t="shared" ref="G1155:G1218" si="22">ROUND((E1155-F1155),0)</f>
        <v>0</v>
      </c>
    </row>
    <row r="1156" spans="7:7">
      <c r="G1156" s="220">
        <f t="shared" si="22"/>
        <v>0</v>
      </c>
    </row>
    <row r="1157" spans="7:7">
      <c r="G1157" s="220">
        <f t="shared" si="22"/>
        <v>0</v>
      </c>
    </row>
    <row r="1158" spans="7:7">
      <c r="G1158" s="220">
        <f t="shared" si="22"/>
        <v>0</v>
      </c>
    </row>
    <row r="1159" spans="7:7">
      <c r="G1159" s="220">
        <f t="shared" si="22"/>
        <v>0</v>
      </c>
    </row>
    <row r="1160" spans="7:7">
      <c r="G1160" s="220">
        <f t="shared" si="22"/>
        <v>0</v>
      </c>
    </row>
    <row r="1161" spans="7:7">
      <c r="G1161" s="220">
        <f t="shared" si="22"/>
        <v>0</v>
      </c>
    </row>
    <row r="1162" spans="7:7">
      <c r="G1162" s="220">
        <f t="shared" si="22"/>
        <v>0</v>
      </c>
    </row>
    <row r="1163" spans="7:7">
      <c r="G1163" s="220">
        <f t="shared" si="22"/>
        <v>0</v>
      </c>
    </row>
    <row r="1164" spans="7:7">
      <c r="G1164" s="220">
        <f t="shared" si="22"/>
        <v>0</v>
      </c>
    </row>
    <row r="1165" spans="7:7">
      <c r="G1165" s="220">
        <f t="shared" si="22"/>
        <v>0</v>
      </c>
    </row>
    <row r="1166" spans="7:7">
      <c r="G1166" s="220">
        <f t="shared" si="22"/>
        <v>0</v>
      </c>
    </row>
    <row r="1167" spans="7:7">
      <c r="G1167" s="220">
        <f t="shared" si="22"/>
        <v>0</v>
      </c>
    </row>
    <row r="1168" spans="7:7">
      <c r="G1168" s="220">
        <f t="shared" si="22"/>
        <v>0</v>
      </c>
    </row>
    <row r="1169" spans="7:7">
      <c r="G1169" s="220">
        <f t="shared" si="22"/>
        <v>0</v>
      </c>
    </row>
    <row r="1170" spans="7:7">
      <c r="G1170" s="220">
        <f t="shared" si="22"/>
        <v>0</v>
      </c>
    </row>
    <row r="1171" spans="7:7">
      <c r="G1171" s="220">
        <f t="shared" si="22"/>
        <v>0</v>
      </c>
    </row>
    <row r="1172" spans="7:7">
      <c r="G1172" s="220">
        <f t="shared" si="22"/>
        <v>0</v>
      </c>
    </row>
    <row r="1173" spans="7:7">
      <c r="G1173" s="220">
        <f t="shared" si="22"/>
        <v>0</v>
      </c>
    </row>
    <row r="1174" spans="7:7">
      <c r="G1174" s="220">
        <f t="shared" si="22"/>
        <v>0</v>
      </c>
    </row>
    <row r="1175" spans="7:7">
      <c r="G1175" s="220">
        <f t="shared" si="22"/>
        <v>0</v>
      </c>
    </row>
    <row r="1176" spans="7:7">
      <c r="G1176" s="220">
        <f t="shared" si="22"/>
        <v>0</v>
      </c>
    </row>
    <row r="1177" spans="7:7">
      <c r="G1177" s="220">
        <f t="shared" si="22"/>
        <v>0</v>
      </c>
    </row>
    <row r="1178" spans="7:7">
      <c r="G1178" s="220">
        <f t="shared" si="22"/>
        <v>0</v>
      </c>
    </row>
    <row r="1179" spans="7:7">
      <c r="G1179" s="220">
        <f t="shared" si="22"/>
        <v>0</v>
      </c>
    </row>
    <row r="1180" spans="7:7">
      <c r="G1180" s="220">
        <f t="shared" si="22"/>
        <v>0</v>
      </c>
    </row>
    <row r="1181" spans="7:7">
      <c r="G1181" s="220">
        <f t="shared" si="22"/>
        <v>0</v>
      </c>
    </row>
    <row r="1182" spans="7:7">
      <c r="G1182" s="220">
        <f t="shared" si="22"/>
        <v>0</v>
      </c>
    </row>
    <row r="1183" spans="7:7">
      <c r="G1183" s="220">
        <f t="shared" si="22"/>
        <v>0</v>
      </c>
    </row>
    <row r="1184" spans="7:7">
      <c r="G1184" s="220">
        <f t="shared" si="22"/>
        <v>0</v>
      </c>
    </row>
    <row r="1185" spans="7:7">
      <c r="G1185" s="220">
        <f t="shared" si="22"/>
        <v>0</v>
      </c>
    </row>
    <row r="1186" spans="7:7">
      <c r="G1186" s="220">
        <f t="shared" si="22"/>
        <v>0</v>
      </c>
    </row>
    <row r="1187" spans="7:7">
      <c r="G1187" s="220">
        <f t="shared" si="22"/>
        <v>0</v>
      </c>
    </row>
    <row r="1188" spans="7:7">
      <c r="G1188" s="220">
        <f t="shared" si="22"/>
        <v>0</v>
      </c>
    </row>
    <row r="1189" spans="7:7">
      <c r="G1189" s="220">
        <f t="shared" si="22"/>
        <v>0</v>
      </c>
    </row>
    <row r="1190" spans="7:7">
      <c r="G1190" s="220">
        <f t="shared" si="22"/>
        <v>0</v>
      </c>
    </row>
    <row r="1191" spans="7:7">
      <c r="G1191" s="220">
        <f t="shared" si="22"/>
        <v>0</v>
      </c>
    </row>
    <row r="1192" spans="7:7">
      <c r="G1192" s="220">
        <f t="shared" si="22"/>
        <v>0</v>
      </c>
    </row>
    <row r="1193" spans="7:7">
      <c r="G1193" s="220">
        <f t="shared" si="22"/>
        <v>0</v>
      </c>
    </row>
    <row r="1194" spans="7:7">
      <c r="G1194" s="220">
        <f t="shared" si="22"/>
        <v>0</v>
      </c>
    </row>
    <row r="1195" spans="7:7">
      <c r="G1195" s="220">
        <f t="shared" si="22"/>
        <v>0</v>
      </c>
    </row>
    <row r="1196" spans="7:7">
      <c r="G1196" s="220">
        <f t="shared" si="22"/>
        <v>0</v>
      </c>
    </row>
    <row r="1197" spans="7:7">
      <c r="G1197" s="220">
        <f t="shared" si="22"/>
        <v>0</v>
      </c>
    </row>
    <row r="1198" spans="7:7">
      <c r="G1198" s="220">
        <f t="shared" si="22"/>
        <v>0</v>
      </c>
    </row>
    <row r="1199" spans="7:7">
      <c r="G1199" s="220">
        <f t="shared" si="22"/>
        <v>0</v>
      </c>
    </row>
    <row r="1200" spans="7:7">
      <c r="G1200" s="220">
        <f t="shared" si="22"/>
        <v>0</v>
      </c>
    </row>
    <row r="1201" spans="7:7">
      <c r="G1201" s="220">
        <f t="shared" si="22"/>
        <v>0</v>
      </c>
    </row>
    <row r="1202" spans="7:7">
      <c r="G1202" s="220">
        <f t="shared" si="22"/>
        <v>0</v>
      </c>
    </row>
    <row r="1203" spans="7:7">
      <c r="G1203" s="220">
        <f t="shared" si="22"/>
        <v>0</v>
      </c>
    </row>
    <row r="1204" spans="7:7">
      <c r="G1204" s="220">
        <f t="shared" si="22"/>
        <v>0</v>
      </c>
    </row>
    <row r="1205" spans="7:7">
      <c r="G1205" s="220">
        <f t="shared" si="22"/>
        <v>0</v>
      </c>
    </row>
    <row r="1206" spans="7:7">
      <c r="G1206" s="220">
        <f t="shared" si="22"/>
        <v>0</v>
      </c>
    </row>
    <row r="1207" spans="7:7">
      <c r="G1207" s="220">
        <f t="shared" si="22"/>
        <v>0</v>
      </c>
    </row>
    <row r="1208" spans="7:7">
      <c r="G1208" s="220">
        <f t="shared" si="22"/>
        <v>0</v>
      </c>
    </row>
    <row r="1209" spans="7:7">
      <c r="G1209" s="220">
        <f t="shared" si="22"/>
        <v>0</v>
      </c>
    </row>
    <row r="1210" spans="7:7">
      <c r="G1210" s="220">
        <f t="shared" si="22"/>
        <v>0</v>
      </c>
    </row>
    <row r="1211" spans="7:7">
      <c r="G1211" s="220">
        <f t="shared" si="22"/>
        <v>0</v>
      </c>
    </row>
    <row r="1212" spans="7:7">
      <c r="G1212" s="220">
        <f t="shared" si="22"/>
        <v>0</v>
      </c>
    </row>
    <row r="1213" spans="7:7">
      <c r="G1213" s="220">
        <f t="shared" si="22"/>
        <v>0</v>
      </c>
    </row>
    <row r="1214" spans="7:7">
      <c r="G1214" s="220">
        <f t="shared" si="22"/>
        <v>0</v>
      </c>
    </row>
    <row r="1215" spans="7:7">
      <c r="G1215" s="220">
        <f t="shared" si="22"/>
        <v>0</v>
      </c>
    </row>
    <row r="1216" spans="7:7">
      <c r="G1216" s="220">
        <f t="shared" si="22"/>
        <v>0</v>
      </c>
    </row>
    <row r="1217" spans="7:7">
      <c r="G1217" s="220">
        <f t="shared" si="22"/>
        <v>0</v>
      </c>
    </row>
    <row r="1218" spans="7:7">
      <c r="G1218" s="220">
        <f t="shared" si="22"/>
        <v>0</v>
      </c>
    </row>
    <row r="1219" spans="7:7">
      <c r="G1219" s="220">
        <f t="shared" ref="G1219:G1282" si="23">ROUND((E1219-F1219),0)</f>
        <v>0</v>
      </c>
    </row>
    <row r="1220" spans="7:7">
      <c r="G1220" s="220">
        <f t="shared" si="23"/>
        <v>0</v>
      </c>
    </row>
    <row r="1221" spans="7:7">
      <c r="G1221" s="220">
        <f t="shared" si="23"/>
        <v>0</v>
      </c>
    </row>
    <row r="1222" spans="7:7">
      <c r="G1222" s="220">
        <f t="shared" si="23"/>
        <v>0</v>
      </c>
    </row>
    <row r="1223" spans="7:7">
      <c r="G1223" s="220">
        <f t="shared" si="23"/>
        <v>0</v>
      </c>
    </row>
    <row r="1224" spans="7:7">
      <c r="G1224" s="220">
        <f t="shared" si="23"/>
        <v>0</v>
      </c>
    </row>
    <row r="1225" spans="7:7">
      <c r="G1225" s="220">
        <f t="shared" si="23"/>
        <v>0</v>
      </c>
    </row>
    <row r="1226" spans="7:7">
      <c r="G1226" s="220">
        <f t="shared" si="23"/>
        <v>0</v>
      </c>
    </row>
    <row r="1227" spans="7:7">
      <c r="G1227" s="220">
        <f t="shared" si="23"/>
        <v>0</v>
      </c>
    </row>
    <row r="1228" spans="7:7">
      <c r="G1228" s="220">
        <f t="shared" si="23"/>
        <v>0</v>
      </c>
    </row>
    <row r="1229" spans="7:7">
      <c r="G1229" s="220">
        <f t="shared" si="23"/>
        <v>0</v>
      </c>
    </row>
    <row r="1230" spans="7:7">
      <c r="G1230" s="220">
        <f t="shared" si="23"/>
        <v>0</v>
      </c>
    </row>
    <row r="1231" spans="7:7">
      <c r="G1231" s="220">
        <f t="shared" si="23"/>
        <v>0</v>
      </c>
    </row>
    <row r="1232" spans="7:7">
      <c r="G1232" s="220">
        <f t="shared" si="23"/>
        <v>0</v>
      </c>
    </row>
    <row r="1233" spans="7:7">
      <c r="G1233" s="220">
        <f t="shared" si="23"/>
        <v>0</v>
      </c>
    </row>
    <row r="1234" spans="7:7">
      <c r="G1234" s="220">
        <f t="shared" si="23"/>
        <v>0</v>
      </c>
    </row>
    <row r="1235" spans="7:7">
      <c r="G1235" s="220">
        <f t="shared" si="23"/>
        <v>0</v>
      </c>
    </row>
    <row r="1236" spans="7:7">
      <c r="G1236" s="220">
        <f t="shared" si="23"/>
        <v>0</v>
      </c>
    </row>
    <row r="1237" spans="7:7">
      <c r="G1237" s="220">
        <f t="shared" si="23"/>
        <v>0</v>
      </c>
    </row>
    <row r="1238" spans="7:7">
      <c r="G1238" s="220">
        <f t="shared" si="23"/>
        <v>0</v>
      </c>
    </row>
    <row r="1239" spans="7:7">
      <c r="G1239" s="220">
        <f t="shared" si="23"/>
        <v>0</v>
      </c>
    </row>
    <row r="1240" spans="7:7">
      <c r="G1240" s="220">
        <f t="shared" si="23"/>
        <v>0</v>
      </c>
    </row>
    <row r="1241" spans="7:7">
      <c r="G1241" s="220">
        <f t="shared" si="23"/>
        <v>0</v>
      </c>
    </row>
    <row r="1242" spans="7:7">
      <c r="G1242" s="220">
        <f t="shared" si="23"/>
        <v>0</v>
      </c>
    </row>
    <row r="1243" spans="7:7">
      <c r="G1243" s="220">
        <f t="shared" si="23"/>
        <v>0</v>
      </c>
    </row>
    <row r="1244" spans="7:7">
      <c r="G1244" s="220">
        <f t="shared" si="23"/>
        <v>0</v>
      </c>
    </row>
    <row r="1245" spans="7:7">
      <c r="G1245" s="220">
        <f t="shared" si="23"/>
        <v>0</v>
      </c>
    </row>
    <row r="1246" spans="7:7">
      <c r="G1246" s="220">
        <f t="shared" si="23"/>
        <v>0</v>
      </c>
    </row>
    <row r="1247" spans="7:7">
      <c r="G1247" s="220">
        <f t="shared" si="23"/>
        <v>0</v>
      </c>
    </row>
    <row r="1248" spans="7:7">
      <c r="G1248" s="220">
        <f t="shared" si="23"/>
        <v>0</v>
      </c>
    </row>
    <row r="1249" spans="7:7">
      <c r="G1249" s="220">
        <f t="shared" si="23"/>
        <v>0</v>
      </c>
    </row>
    <row r="1250" spans="7:7">
      <c r="G1250" s="220">
        <f t="shared" si="23"/>
        <v>0</v>
      </c>
    </row>
    <row r="1251" spans="7:7">
      <c r="G1251" s="220">
        <f t="shared" si="23"/>
        <v>0</v>
      </c>
    </row>
    <row r="1252" spans="7:7">
      <c r="G1252" s="220">
        <f t="shared" si="23"/>
        <v>0</v>
      </c>
    </row>
    <row r="1253" spans="7:7">
      <c r="G1253" s="220">
        <f t="shared" si="23"/>
        <v>0</v>
      </c>
    </row>
    <row r="1254" spans="7:7">
      <c r="G1254" s="220">
        <f t="shared" si="23"/>
        <v>0</v>
      </c>
    </row>
    <row r="1255" spans="7:7">
      <c r="G1255" s="220">
        <f t="shared" si="23"/>
        <v>0</v>
      </c>
    </row>
    <row r="1256" spans="7:7">
      <c r="G1256" s="220">
        <f t="shared" si="23"/>
        <v>0</v>
      </c>
    </row>
    <row r="1257" spans="7:7">
      <c r="G1257" s="220">
        <f t="shared" si="23"/>
        <v>0</v>
      </c>
    </row>
    <row r="1258" spans="7:7">
      <c r="G1258" s="220">
        <f t="shared" si="23"/>
        <v>0</v>
      </c>
    </row>
    <row r="1259" spans="7:7">
      <c r="G1259" s="220">
        <f t="shared" si="23"/>
        <v>0</v>
      </c>
    </row>
    <row r="1260" spans="7:7">
      <c r="G1260" s="220">
        <f t="shared" si="23"/>
        <v>0</v>
      </c>
    </row>
    <row r="1261" spans="7:7">
      <c r="G1261" s="220">
        <f t="shared" si="23"/>
        <v>0</v>
      </c>
    </row>
    <row r="1262" spans="7:7">
      <c r="G1262" s="220">
        <f t="shared" si="23"/>
        <v>0</v>
      </c>
    </row>
    <row r="1263" spans="7:7">
      <c r="G1263" s="220">
        <f t="shared" si="23"/>
        <v>0</v>
      </c>
    </row>
    <row r="1264" spans="7:7">
      <c r="G1264" s="220">
        <f t="shared" si="23"/>
        <v>0</v>
      </c>
    </row>
    <row r="1265" spans="7:7">
      <c r="G1265" s="220">
        <f t="shared" si="23"/>
        <v>0</v>
      </c>
    </row>
    <row r="1266" spans="7:7">
      <c r="G1266" s="220">
        <f t="shared" si="23"/>
        <v>0</v>
      </c>
    </row>
    <row r="1267" spans="7:7">
      <c r="G1267" s="220">
        <f t="shared" si="23"/>
        <v>0</v>
      </c>
    </row>
    <row r="1268" spans="7:7">
      <c r="G1268" s="220">
        <f t="shared" si="23"/>
        <v>0</v>
      </c>
    </row>
    <row r="1269" spans="7:7">
      <c r="G1269" s="220">
        <f t="shared" si="23"/>
        <v>0</v>
      </c>
    </row>
    <row r="1270" spans="7:7">
      <c r="G1270" s="220">
        <f t="shared" si="23"/>
        <v>0</v>
      </c>
    </row>
    <row r="1271" spans="7:7">
      <c r="G1271" s="220">
        <f t="shared" si="23"/>
        <v>0</v>
      </c>
    </row>
    <row r="1272" spans="7:7">
      <c r="G1272" s="220">
        <f t="shared" si="23"/>
        <v>0</v>
      </c>
    </row>
    <row r="1273" spans="7:7">
      <c r="G1273" s="220">
        <f t="shared" si="23"/>
        <v>0</v>
      </c>
    </row>
    <row r="1274" spans="7:7">
      <c r="G1274" s="220">
        <f t="shared" si="23"/>
        <v>0</v>
      </c>
    </row>
    <row r="1275" spans="7:7">
      <c r="G1275" s="220">
        <f t="shared" si="23"/>
        <v>0</v>
      </c>
    </row>
    <row r="1276" spans="7:7">
      <c r="G1276" s="220">
        <f t="shared" si="23"/>
        <v>0</v>
      </c>
    </row>
    <row r="1277" spans="7:7">
      <c r="G1277" s="220">
        <f t="shared" si="23"/>
        <v>0</v>
      </c>
    </row>
    <row r="1278" spans="7:7">
      <c r="G1278" s="220">
        <f t="shared" si="23"/>
        <v>0</v>
      </c>
    </row>
    <row r="1279" spans="7:7">
      <c r="G1279" s="220">
        <f t="shared" si="23"/>
        <v>0</v>
      </c>
    </row>
    <row r="1280" spans="7:7">
      <c r="G1280" s="220">
        <f t="shared" si="23"/>
        <v>0</v>
      </c>
    </row>
    <row r="1281" spans="7:7">
      <c r="G1281" s="220">
        <f t="shared" si="23"/>
        <v>0</v>
      </c>
    </row>
    <row r="1282" spans="7:7">
      <c r="G1282" s="220">
        <f t="shared" si="23"/>
        <v>0</v>
      </c>
    </row>
    <row r="1283" spans="7:7">
      <c r="G1283" s="220">
        <f t="shared" ref="G1283:G1346" si="24">ROUND((E1283-F1283),0)</f>
        <v>0</v>
      </c>
    </row>
    <row r="1284" spans="7:7">
      <c r="G1284" s="220">
        <f t="shared" si="24"/>
        <v>0</v>
      </c>
    </row>
    <row r="1285" spans="7:7">
      <c r="G1285" s="220">
        <f t="shared" si="24"/>
        <v>0</v>
      </c>
    </row>
    <row r="1286" spans="7:7">
      <c r="G1286" s="220">
        <f t="shared" si="24"/>
        <v>0</v>
      </c>
    </row>
    <row r="1287" spans="7:7">
      <c r="G1287" s="220">
        <f t="shared" si="24"/>
        <v>0</v>
      </c>
    </row>
    <row r="1288" spans="7:7">
      <c r="G1288" s="220">
        <f t="shared" si="24"/>
        <v>0</v>
      </c>
    </row>
    <row r="1289" spans="7:7">
      <c r="G1289" s="220">
        <f t="shared" si="24"/>
        <v>0</v>
      </c>
    </row>
    <row r="1290" spans="7:7">
      <c r="G1290" s="220">
        <f t="shared" si="24"/>
        <v>0</v>
      </c>
    </row>
    <row r="1291" spans="7:7">
      <c r="G1291" s="220">
        <f t="shared" si="24"/>
        <v>0</v>
      </c>
    </row>
    <row r="1292" spans="7:7">
      <c r="G1292" s="220">
        <f t="shared" si="24"/>
        <v>0</v>
      </c>
    </row>
    <row r="1293" spans="7:7">
      <c r="G1293" s="220">
        <f t="shared" si="24"/>
        <v>0</v>
      </c>
    </row>
    <row r="1294" spans="7:7">
      <c r="G1294" s="220">
        <f t="shared" si="24"/>
        <v>0</v>
      </c>
    </row>
    <row r="1295" spans="7:7">
      <c r="G1295" s="220">
        <f t="shared" si="24"/>
        <v>0</v>
      </c>
    </row>
    <row r="1296" spans="7:7">
      <c r="G1296" s="220">
        <f t="shared" si="24"/>
        <v>0</v>
      </c>
    </row>
    <row r="1297" spans="7:7">
      <c r="G1297" s="220">
        <f t="shared" si="24"/>
        <v>0</v>
      </c>
    </row>
    <row r="1298" spans="7:7">
      <c r="G1298" s="220">
        <f t="shared" si="24"/>
        <v>0</v>
      </c>
    </row>
    <row r="1299" spans="7:7">
      <c r="G1299" s="220">
        <f t="shared" si="24"/>
        <v>0</v>
      </c>
    </row>
    <row r="1300" spans="7:7">
      <c r="G1300" s="220">
        <f t="shared" si="24"/>
        <v>0</v>
      </c>
    </row>
    <row r="1301" spans="7:7">
      <c r="G1301" s="220">
        <f t="shared" si="24"/>
        <v>0</v>
      </c>
    </row>
    <row r="1302" spans="7:7">
      <c r="G1302" s="220">
        <f t="shared" si="24"/>
        <v>0</v>
      </c>
    </row>
    <row r="1303" spans="7:7">
      <c r="G1303" s="220">
        <f t="shared" si="24"/>
        <v>0</v>
      </c>
    </row>
    <row r="1304" spans="7:7">
      <c r="G1304" s="220">
        <f t="shared" si="24"/>
        <v>0</v>
      </c>
    </row>
    <row r="1305" spans="7:7">
      <c r="G1305" s="220">
        <f t="shared" si="24"/>
        <v>0</v>
      </c>
    </row>
    <row r="1306" spans="7:7">
      <c r="G1306" s="220">
        <f t="shared" si="24"/>
        <v>0</v>
      </c>
    </row>
    <row r="1307" spans="7:7">
      <c r="G1307" s="220">
        <f t="shared" si="24"/>
        <v>0</v>
      </c>
    </row>
    <row r="1308" spans="7:7">
      <c r="G1308" s="220">
        <f t="shared" si="24"/>
        <v>0</v>
      </c>
    </row>
    <row r="1309" spans="7:7">
      <c r="G1309" s="220">
        <f t="shared" si="24"/>
        <v>0</v>
      </c>
    </row>
    <row r="1310" spans="7:7">
      <c r="G1310" s="220">
        <f t="shared" si="24"/>
        <v>0</v>
      </c>
    </row>
    <row r="1311" spans="7:7">
      <c r="G1311" s="220">
        <f t="shared" si="24"/>
        <v>0</v>
      </c>
    </row>
    <row r="1312" spans="7:7">
      <c r="G1312" s="220">
        <f t="shared" si="24"/>
        <v>0</v>
      </c>
    </row>
    <row r="1313" spans="7:7">
      <c r="G1313" s="220">
        <f t="shared" si="24"/>
        <v>0</v>
      </c>
    </row>
    <row r="1314" spans="7:7">
      <c r="G1314" s="220">
        <f t="shared" si="24"/>
        <v>0</v>
      </c>
    </row>
    <row r="1315" spans="7:7">
      <c r="G1315" s="220">
        <f t="shared" si="24"/>
        <v>0</v>
      </c>
    </row>
    <row r="1316" spans="7:7">
      <c r="G1316" s="220">
        <f t="shared" si="24"/>
        <v>0</v>
      </c>
    </row>
    <row r="1317" spans="7:7">
      <c r="G1317" s="220">
        <f t="shared" si="24"/>
        <v>0</v>
      </c>
    </row>
    <row r="1318" spans="7:7">
      <c r="G1318" s="220">
        <f t="shared" si="24"/>
        <v>0</v>
      </c>
    </row>
    <row r="1319" spans="7:7">
      <c r="G1319" s="220">
        <f t="shared" si="24"/>
        <v>0</v>
      </c>
    </row>
    <row r="1320" spans="7:7">
      <c r="G1320" s="220">
        <f t="shared" si="24"/>
        <v>0</v>
      </c>
    </row>
    <row r="1321" spans="7:7">
      <c r="G1321" s="220">
        <f t="shared" si="24"/>
        <v>0</v>
      </c>
    </row>
    <row r="1322" spans="7:7">
      <c r="G1322" s="220">
        <f t="shared" si="24"/>
        <v>0</v>
      </c>
    </row>
    <row r="1323" spans="7:7">
      <c r="G1323" s="220">
        <f t="shared" si="24"/>
        <v>0</v>
      </c>
    </row>
    <row r="1324" spans="7:7">
      <c r="G1324" s="220">
        <f t="shared" si="24"/>
        <v>0</v>
      </c>
    </row>
    <row r="1325" spans="7:7">
      <c r="G1325" s="220">
        <f t="shared" si="24"/>
        <v>0</v>
      </c>
    </row>
    <row r="1326" spans="7:7">
      <c r="G1326" s="220">
        <f t="shared" si="24"/>
        <v>0</v>
      </c>
    </row>
    <row r="1327" spans="7:7">
      <c r="G1327" s="220">
        <f t="shared" si="24"/>
        <v>0</v>
      </c>
    </row>
    <row r="1328" spans="7:7">
      <c r="G1328" s="220">
        <f t="shared" si="24"/>
        <v>0</v>
      </c>
    </row>
    <row r="1329" spans="7:7">
      <c r="G1329" s="220">
        <f t="shared" si="24"/>
        <v>0</v>
      </c>
    </row>
    <row r="1330" spans="7:7">
      <c r="G1330" s="220">
        <f t="shared" si="24"/>
        <v>0</v>
      </c>
    </row>
    <row r="1331" spans="7:7">
      <c r="G1331" s="220">
        <f t="shared" si="24"/>
        <v>0</v>
      </c>
    </row>
    <row r="1332" spans="7:7">
      <c r="G1332" s="220">
        <f t="shared" si="24"/>
        <v>0</v>
      </c>
    </row>
    <row r="1333" spans="7:7">
      <c r="G1333" s="220">
        <f t="shared" si="24"/>
        <v>0</v>
      </c>
    </row>
    <row r="1334" spans="7:7">
      <c r="G1334" s="220">
        <f t="shared" si="24"/>
        <v>0</v>
      </c>
    </row>
    <row r="1335" spans="7:7">
      <c r="G1335" s="220">
        <f t="shared" si="24"/>
        <v>0</v>
      </c>
    </row>
    <row r="1336" spans="7:7">
      <c r="G1336" s="220">
        <f t="shared" si="24"/>
        <v>0</v>
      </c>
    </row>
    <row r="1337" spans="7:7">
      <c r="G1337" s="220">
        <f t="shared" si="24"/>
        <v>0</v>
      </c>
    </row>
    <row r="1338" spans="7:7">
      <c r="G1338" s="220">
        <f t="shared" si="24"/>
        <v>0</v>
      </c>
    </row>
    <row r="1339" spans="7:7">
      <c r="G1339" s="220">
        <f t="shared" si="24"/>
        <v>0</v>
      </c>
    </row>
    <row r="1340" spans="7:7">
      <c r="G1340" s="220">
        <f t="shared" si="24"/>
        <v>0</v>
      </c>
    </row>
    <row r="1341" spans="7:7">
      <c r="G1341" s="220">
        <f t="shared" si="24"/>
        <v>0</v>
      </c>
    </row>
    <row r="1342" spans="7:7">
      <c r="G1342" s="220">
        <f t="shared" si="24"/>
        <v>0</v>
      </c>
    </row>
    <row r="1343" spans="7:7">
      <c r="G1343" s="220">
        <f t="shared" si="24"/>
        <v>0</v>
      </c>
    </row>
    <row r="1344" spans="7:7">
      <c r="G1344" s="220">
        <f t="shared" si="24"/>
        <v>0</v>
      </c>
    </row>
    <row r="1345" spans="7:7">
      <c r="G1345" s="220">
        <f t="shared" si="24"/>
        <v>0</v>
      </c>
    </row>
    <row r="1346" spans="7:7">
      <c r="G1346" s="220">
        <f t="shared" si="24"/>
        <v>0</v>
      </c>
    </row>
    <row r="1347" spans="7:7">
      <c r="G1347" s="220">
        <f t="shared" ref="G1347:G1382" si="25">ROUND((E1347-F1347),0)</f>
        <v>0</v>
      </c>
    </row>
    <row r="1348" spans="7:7">
      <c r="G1348" s="220">
        <f t="shared" si="25"/>
        <v>0</v>
      </c>
    </row>
    <row r="1349" spans="7:7">
      <c r="G1349" s="220">
        <f t="shared" si="25"/>
        <v>0</v>
      </c>
    </row>
    <row r="1350" spans="7:7">
      <c r="G1350" s="220">
        <f t="shared" si="25"/>
        <v>0</v>
      </c>
    </row>
    <row r="1351" spans="7:7">
      <c r="G1351" s="220">
        <f t="shared" si="25"/>
        <v>0</v>
      </c>
    </row>
    <row r="1352" spans="7:7">
      <c r="G1352" s="220">
        <f t="shared" si="25"/>
        <v>0</v>
      </c>
    </row>
    <row r="1353" spans="7:7">
      <c r="G1353" s="220">
        <f t="shared" si="25"/>
        <v>0</v>
      </c>
    </row>
    <row r="1354" spans="7:7">
      <c r="G1354" s="220">
        <f t="shared" si="25"/>
        <v>0</v>
      </c>
    </row>
    <row r="1355" spans="7:7">
      <c r="G1355" s="220">
        <f t="shared" si="25"/>
        <v>0</v>
      </c>
    </row>
    <row r="1356" spans="7:7">
      <c r="G1356" s="220">
        <f t="shared" si="25"/>
        <v>0</v>
      </c>
    </row>
    <row r="1357" spans="7:7">
      <c r="G1357" s="220">
        <f t="shared" si="25"/>
        <v>0</v>
      </c>
    </row>
    <row r="1358" spans="7:7">
      <c r="G1358" s="220">
        <f t="shared" si="25"/>
        <v>0</v>
      </c>
    </row>
    <row r="1359" spans="7:7">
      <c r="G1359" s="220">
        <f t="shared" si="25"/>
        <v>0</v>
      </c>
    </row>
    <row r="1360" spans="7:7">
      <c r="G1360" s="220">
        <f t="shared" si="25"/>
        <v>0</v>
      </c>
    </row>
    <row r="1361" spans="7:7">
      <c r="G1361" s="220">
        <f t="shared" si="25"/>
        <v>0</v>
      </c>
    </row>
    <row r="1362" spans="7:7">
      <c r="G1362" s="220">
        <f t="shared" si="25"/>
        <v>0</v>
      </c>
    </row>
    <row r="1363" spans="7:7">
      <c r="G1363" s="220">
        <f t="shared" si="25"/>
        <v>0</v>
      </c>
    </row>
    <row r="1364" spans="7:7">
      <c r="G1364" s="220">
        <f t="shared" si="25"/>
        <v>0</v>
      </c>
    </row>
    <row r="1365" spans="7:7">
      <c r="G1365" s="220">
        <f t="shared" si="25"/>
        <v>0</v>
      </c>
    </row>
    <row r="1366" spans="7:7">
      <c r="G1366" s="220">
        <f t="shared" si="25"/>
        <v>0</v>
      </c>
    </row>
    <row r="1367" spans="7:7">
      <c r="G1367" s="220">
        <f t="shared" si="25"/>
        <v>0</v>
      </c>
    </row>
    <row r="1368" spans="7:7">
      <c r="G1368" s="220">
        <f t="shared" si="25"/>
        <v>0</v>
      </c>
    </row>
    <row r="1369" spans="7:7">
      <c r="G1369" s="220">
        <f t="shared" si="25"/>
        <v>0</v>
      </c>
    </row>
    <row r="1370" spans="7:7">
      <c r="G1370" s="220">
        <f t="shared" si="25"/>
        <v>0</v>
      </c>
    </row>
    <row r="1371" spans="7:7">
      <c r="G1371" s="220">
        <f t="shared" si="25"/>
        <v>0</v>
      </c>
    </row>
    <row r="1372" spans="7:7">
      <c r="G1372" s="220">
        <f t="shared" si="25"/>
        <v>0</v>
      </c>
    </row>
    <row r="1373" spans="7:7">
      <c r="G1373" s="220">
        <f t="shared" si="25"/>
        <v>0</v>
      </c>
    </row>
    <row r="1374" spans="7:7">
      <c r="G1374" s="220">
        <f t="shared" si="25"/>
        <v>0</v>
      </c>
    </row>
    <row r="1375" spans="7:7">
      <c r="G1375" s="220">
        <f t="shared" si="25"/>
        <v>0</v>
      </c>
    </row>
    <row r="1376" spans="7:7">
      <c r="G1376" s="220">
        <f t="shared" si="25"/>
        <v>0</v>
      </c>
    </row>
    <row r="1377" spans="7:7">
      <c r="G1377" s="220">
        <f t="shared" si="25"/>
        <v>0</v>
      </c>
    </row>
    <row r="1378" spans="7:7">
      <c r="G1378" s="220">
        <f t="shared" si="25"/>
        <v>0</v>
      </c>
    </row>
    <row r="1379" spans="7:7">
      <c r="G1379" s="220">
        <f t="shared" si="25"/>
        <v>0</v>
      </c>
    </row>
    <row r="1380" spans="7:7">
      <c r="G1380" s="220">
        <f t="shared" si="25"/>
        <v>0</v>
      </c>
    </row>
    <row r="1381" spans="7:7">
      <c r="G1381" s="220">
        <f t="shared" si="25"/>
        <v>0</v>
      </c>
    </row>
    <row r="1382" spans="7:7">
      <c r="G1382" s="220">
        <f t="shared" si="25"/>
        <v>0</v>
      </c>
    </row>
  </sheetData>
  <phoneticPr fontId="4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1" enableFormatConditionsCalculation="0">
    <pageSetUpPr fitToPage="1"/>
  </sheetPr>
  <dimension ref="B2:T140"/>
  <sheetViews>
    <sheetView topLeftCell="A81" zoomScale="82" zoomScaleNormal="82" workbookViewId="0">
      <selection activeCell="E112" sqref="E112"/>
    </sheetView>
  </sheetViews>
  <sheetFormatPr defaultRowHeight="12.75"/>
  <cols>
    <col min="1" max="1" width="1.7109375" style="28" customWidth="1"/>
    <col min="2" max="2" width="13.28515625" style="29" bestFit="1" customWidth="1"/>
    <col min="3" max="3" width="12.85546875" style="30" customWidth="1"/>
    <col min="4" max="4" width="58.42578125" style="28" bestFit="1" customWidth="1"/>
    <col min="5" max="5" width="19.7109375" style="47" bestFit="1" customWidth="1"/>
    <col min="6" max="8" width="16.7109375" style="28" customWidth="1"/>
    <col min="9" max="9" width="16.85546875" style="28" customWidth="1"/>
    <col min="10" max="12" width="16.7109375" style="28" customWidth="1"/>
    <col min="13" max="13" width="13" style="29" bestFit="1" customWidth="1"/>
    <col min="14" max="14" width="15.7109375" style="28" hidden="1" customWidth="1"/>
    <col min="15" max="15" width="12.85546875" style="28" hidden="1" customWidth="1"/>
    <col min="16" max="16" width="11.5703125" style="28" hidden="1" customWidth="1"/>
    <col min="17" max="17" width="13" style="28" hidden="1" customWidth="1"/>
    <col min="18" max="19" width="11" style="28" bestFit="1" customWidth="1"/>
    <col min="20" max="16384" width="9.140625" style="28"/>
  </cols>
  <sheetData>
    <row r="2" spans="2:15" s="3" customFormat="1">
      <c r="B2" s="593" t="str">
        <f>'DENETİM BİLGİLERİ'!B3</f>
        <v>İDEALİST GAYRİMENKUL YATIRIM ORTAKLIĞI A.Ş.</v>
      </c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4"/>
    </row>
    <row r="3" spans="2:15" s="3" customFormat="1">
      <c r="B3" s="593" t="s">
        <v>1047</v>
      </c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4"/>
      <c r="N3" s="263"/>
    </row>
    <row r="4" spans="2:15" s="3" customFormat="1" ht="13.5" thickBot="1">
      <c r="B4" s="4"/>
      <c r="C4" s="2"/>
      <c r="D4" s="2"/>
      <c r="E4" s="235"/>
      <c r="M4" s="4"/>
    </row>
    <row r="5" spans="2:15" s="7" customFormat="1" ht="13.5" thickBot="1">
      <c r="B5" s="5" t="s">
        <v>321</v>
      </c>
      <c r="C5" s="6" t="s">
        <v>866</v>
      </c>
      <c r="D5" s="5" t="s">
        <v>271</v>
      </c>
      <c r="E5" s="236" t="s">
        <v>156</v>
      </c>
      <c r="F5" s="590" t="s">
        <v>322</v>
      </c>
      <c r="G5" s="591"/>
      <c r="H5" s="592" t="s">
        <v>204</v>
      </c>
      <c r="I5" s="591"/>
      <c r="J5" s="592" t="s">
        <v>202</v>
      </c>
      <c r="K5" s="591"/>
      <c r="L5" s="5" t="s">
        <v>200</v>
      </c>
    </row>
    <row r="6" spans="2:15">
      <c r="B6" s="284">
        <v>100</v>
      </c>
      <c r="C6" s="552" t="s">
        <v>1065</v>
      </c>
      <c r="D6" s="31" t="s">
        <v>128</v>
      </c>
      <c r="E6" s="32">
        <f>IFERROR(VLOOKUP(B6,'AYRINTILI MİZAN'!$A$2:$G$2057,7,FALSE),0)</f>
        <v>315</v>
      </c>
      <c r="F6" s="33"/>
      <c r="G6" s="34"/>
      <c r="H6" s="35"/>
      <c r="I6" s="34"/>
      <c r="J6" s="36"/>
      <c r="K6" s="42"/>
      <c r="L6" s="219">
        <f>E6+F6+H6+J6-G6-I6-K6</f>
        <v>315</v>
      </c>
      <c r="N6" s="125"/>
    </row>
    <row r="7" spans="2:15">
      <c r="B7" s="285">
        <v>102</v>
      </c>
      <c r="C7" s="472" t="s">
        <v>1066</v>
      </c>
      <c r="D7" s="39" t="s">
        <v>130</v>
      </c>
      <c r="E7" s="40">
        <f>IFERROR(VLOOKUP(B7,'AYRINTILI MİZAN'!$A$2:$G$2057,7,FALSE),0)</f>
        <v>644786</v>
      </c>
      <c r="F7" s="41"/>
      <c r="G7" s="42"/>
      <c r="H7" s="43">
        <f>Tasnifler!C18</f>
        <v>348</v>
      </c>
      <c r="I7" s="42"/>
      <c r="J7" s="44"/>
      <c r="K7" s="42"/>
      <c r="L7" s="205">
        <f t="shared" ref="L7:L71" si="0">E7+F7+H7+J7-G7-I7-K7</f>
        <v>645134</v>
      </c>
      <c r="N7" s="125"/>
      <c r="O7" s="47"/>
    </row>
    <row r="8" spans="2:15">
      <c r="B8" s="37">
        <v>103</v>
      </c>
      <c r="C8" s="38"/>
      <c r="D8" s="39" t="s">
        <v>323</v>
      </c>
      <c r="E8" s="40">
        <f>IFERROR(VLOOKUP(B8,'AYRINTILI MİZAN'!$A$2:$G$2057,7,FALSE),0)</f>
        <v>0</v>
      </c>
      <c r="F8" s="41"/>
      <c r="G8" s="42"/>
      <c r="H8" s="43"/>
      <c r="I8" s="42"/>
      <c r="J8" s="44"/>
      <c r="K8" s="42"/>
      <c r="L8" s="205">
        <f t="shared" si="0"/>
        <v>0</v>
      </c>
      <c r="N8" s="125"/>
      <c r="O8" s="47"/>
    </row>
    <row r="9" spans="2:15">
      <c r="B9" s="285">
        <v>108</v>
      </c>
      <c r="C9" s="38"/>
      <c r="D9" s="39" t="s">
        <v>131</v>
      </c>
      <c r="E9" s="290">
        <f>IFERROR(VLOOKUP(B9,'AYRINTILI MİZAN'!$A$2:$G$2057,7,FALSE),0)</f>
        <v>0</v>
      </c>
      <c r="F9" s="41"/>
      <c r="G9" s="42"/>
      <c r="H9" s="43"/>
      <c r="I9" s="42"/>
      <c r="J9" s="44"/>
      <c r="K9" s="42"/>
      <c r="L9" s="205">
        <f t="shared" si="0"/>
        <v>0</v>
      </c>
      <c r="N9" s="125"/>
    </row>
    <row r="10" spans="2:15">
      <c r="B10" s="37" t="s">
        <v>352</v>
      </c>
      <c r="C10" s="38"/>
      <c r="D10" s="39"/>
      <c r="E10" s="290">
        <f>IFERROR(VLOOKUP(B10,'AYRINTILI MİZAN'!$A$2:$G$2057,7,FALSE),0)</f>
        <v>0</v>
      </c>
      <c r="F10" s="41"/>
      <c r="G10" s="42"/>
      <c r="H10" s="43"/>
      <c r="I10" s="42"/>
      <c r="J10" s="44"/>
      <c r="K10" s="42"/>
      <c r="L10" s="205">
        <f t="shared" si="0"/>
        <v>0</v>
      </c>
      <c r="N10" s="125"/>
    </row>
    <row r="11" spans="2:15">
      <c r="B11" s="285">
        <v>110</v>
      </c>
      <c r="C11" s="38"/>
      <c r="D11" s="39" t="s">
        <v>132</v>
      </c>
      <c r="E11" s="290">
        <f>IFERROR(VLOOKUP(B11,'AYRINTILI MİZAN'!$A$2:$G$2057,7,FALSE),0)</f>
        <v>0</v>
      </c>
      <c r="F11" s="41"/>
      <c r="G11" s="42"/>
      <c r="H11" s="43"/>
      <c r="I11" s="42"/>
      <c r="J11" s="44"/>
      <c r="K11" s="42"/>
      <c r="L11" s="205">
        <f t="shared" si="0"/>
        <v>0</v>
      </c>
      <c r="N11" s="125"/>
    </row>
    <row r="12" spans="2:15">
      <c r="B12" s="285">
        <v>111</v>
      </c>
      <c r="C12" s="38"/>
      <c r="D12" s="39" t="s">
        <v>133</v>
      </c>
      <c r="E12" s="290">
        <f>IFERROR(VLOOKUP(B12,'AYRINTILI MİZAN'!$A$2:$G$2057,7,FALSE),0)</f>
        <v>0</v>
      </c>
      <c r="F12" s="41"/>
      <c r="G12" s="42"/>
      <c r="H12" s="43"/>
      <c r="I12" s="42"/>
      <c r="J12" s="44"/>
      <c r="K12" s="42"/>
      <c r="L12" s="205">
        <f t="shared" si="0"/>
        <v>0</v>
      </c>
      <c r="N12" s="125"/>
    </row>
    <row r="13" spans="2:15">
      <c r="B13" s="285">
        <v>112</v>
      </c>
      <c r="C13" s="38"/>
      <c r="D13" s="39" t="s">
        <v>134</v>
      </c>
      <c r="E13" s="290">
        <f>IFERROR(VLOOKUP(B13,'AYRINTILI MİZAN'!$A$2:$G$2057,7,FALSE),0)</f>
        <v>0</v>
      </c>
      <c r="F13" s="41"/>
      <c r="G13" s="42"/>
      <c r="H13" s="43"/>
      <c r="I13" s="42"/>
      <c r="J13" s="44"/>
      <c r="K13" s="42"/>
      <c r="L13" s="205">
        <f t="shared" si="0"/>
        <v>0</v>
      </c>
      <c r="N13" s="125"/>
    </row>
    <row r="14" spans="2:15">
      <c r="B14" s="285">
        <v>118</v>
      </c>
      <c r="C14" s="38"/>
      <c r="D14" s="39" t="s">
        <v>135</v>
      </c>
      <c r="E14" s="290">
        <f>IFERROR(VLOOKUP(B14,'AYRINTILI MİZAN'!$A$2:$G$2057,7,FALSE),0)</f>
        <v>0</v>
      </c>
      <c r="F14" s="41"/>
      <c r="G14" s="42"/>
      <c r="H14" s="43"/>
      <c r="I14" s="42"/>
      <c r="J14" s="44"/>
      <c r="K14" s="42"/>
      <c r="L14" s="205">
        <f t="shared" si="0"/>
        <v>0</v>
      </c>
      <c r="N14" s="125"/>
    </row>
    <row r="15" spans="2:15">
      <c r="B15" s="285">
        <v>119</v>
      </c>
      <c r="C15" s="38"/>
      <c r="D15" s="46" t="s">
        <v>49</v>
      </c>
      <c r="E15" s="290">
        <f>IFERROR(VLOOKUP(B15,'AYRINTILI MİZAN'!$A$2:$G$2057,7,FALSE),0)</f>
        <v>0</v>
      </c>
      <c r="F15" s="41"/>
      <c r="G15" s="42"/>
      <c r="H15" s="43"/>
      <c r="I15" s="42"/>
      <c r="J15" s="44"/>
      <c r="K15" s="42"/>
      <c r="L15" s="205">
        <f t="shared" si="0"/>
        <v>0</v>
      </c>
      <c r="N15" s="125"/>
    </row>
    <row r="16" spans="2:15">
      <c r="B16" s="37" t="s">
        <v>352</v>
      </c>
      <c r="C16" s="38"/>
      <c r="D16" s="46"/>
      <c r="E16" s="290">
        <f>IFERROR(VLOOKUP(B16,'AYRINTILI MİZAN'!$A$2:$G$2057,7,FALSE),0)</f>
        <v>0</v>
      </c>
      <c r="F16" s="41"/>
      <c r="G16" s="42"/>
      <c r="H16" s="43"/>
      <c r="I16" s="42"/>
      <c r="J16" s="44"/>
      <c r="K16" s="42"/>
      <c r="L16" s="205">
        <f t="shared" si="0"/>
        <v>0</v>
      </c>
      <c r="N16" s="125"/>
    </row>
    <row r="17" spans="2:19">
      <c r="B17" s="285">
        <v>120</v>
      </c>
      <c r="C17" s="38"/>
      <c r="D17" s="39" t="s">
        <v>3</v>
      </c>
      <c r="E17" s="290">
        <f>IFERROR(VLOOKUP(B17,'AYRINTILI MİZAN'!$A$2:$G$2057,7,FALSE),0)</f>
        <v>0</v>
      </c>
      <c r="F17" s="41"/>
      <c r="G17" s="42"/>
      <c r="H17" s="43"/>
      <c r="I17" s="42"/>
      <c r="J17" s="44"/>
      <c r="K17" s="42"/>
      <c r="L17" s="205">
        <f t="shared" si="0"/>
        <v>0</v>
      </c>
      <c r="N17" s="125"/>
    </row>
    <row r="18" spans="2:19">
      <c r="B18" s="37">
        <v>123</v>
      </c>
      <c r="C18" s="38"/>
      <c r="D18" s="46" t="s">
        <v>339</v>
      </c>
      <c r="E18" s="290">
        <f>IFERROR(VLOOKUP(B18,'AYRINTILI MİZAN'!$A$2:$G$2057,7,FALSE),0)</f>
        <v>0</v>
      </c>
      <c r="F18" s="41"/>
      <c r="G18" s="42"/>
      <c r="H18" s="43"/>
      <c r="I18" s="42"/>
      <c r="J18" s="44"/>
      <c r="K18" s="42"/>
      <c r="L18" s="205">
        <f t="shared" si="0"/>
        <v>0</v>
      </c>
      <c r="N18" s="125"/>
    </row>
    <row r="19" spans="2:19">
      <c r="B19" s="285">
        <v>121</v>
      </c>
      <c r="C19" s="38"/>
      <c r="D19" s="39" t="s">
        <v>136</v>
      </c>
      <c r="E19" s="290">
        <f>IFERROR(VLOOKUP(B19,'AYRINTILI MİZAN'!$A$2:$G$2057,7,FALSE),0)</f>
        <v>0</v>
      </c>
      <c r="F19" s="41"/>
      <c r="G19" s="42"/>
      <c r="H19" s="43"/>
      <c r="I19" s="42"/>
      <c r="J19" s="44"/>
      <c r="K19" s="42"/>
      <c r="L19" s="205">
        <f t="shared" si="0"/>
        <v>0</v>
      </c>
      <c r="M19" s="191"/>
      <c r="N19" s="125"/>
    </row>
    <row r="20" spans="2:19">
      <c r="B20" s="37"/>
      <c r="C20" s="38"/>
      <c r="D20" s="39" t="s">
        <v>198</v>
      </c>
      <c r="E20" s="290">
        <f>IFERROR(VLOOKUP(B20,'AYRINTILI MİZAN'!$A$2:$G$2057,7,FALSE),0)</f>
        <v>0</v>
      </c>
      <c r="F20" s="41"/>
      <c r="G20" s="42"/>
      <c r="H20" s="43"/>
      <c r="I20" s="42"/>
      <c r="J20" s="44"/>
      <c r="K20" s="42"/>
      <c r="L20" s="205">
        <f t="shared" si="0"/>
        <v>0</v>
      </c>
      <c r="N20" s="125"/>
    </row>
    <row r="21" spans="2:19">
      <c r="B21" s="285">
        <v>128</v>
      </c>
      <c r="C21" s="38"/>
      <c r="D21" s="39" t="s">
        <v>137</v>
      </c>
      <c r="E21" s="290">
        <f>IFERROR(VLOOKUP(B21,'AYRINTILI MİZAN'!$A$2:$G$2057,7,FALSE),0)</f>
        <v>0</v>
      </c>
      <c r="F21" s="41"/>
      <c r="G21" s="42"/>
      <c r="H21" s="43"/>
      <c r="I21" s="42"/>
      <c r="J21" s="44"/>
      <c r="K21" s="42"/>
      <c r="L21" s="205">
        <f t="shared" si="0"/>
        <v>0</v>
      </c>
      <c r="N21" s="125"/>
    </row>
    <row r="22" spans="2:19">
      <c r="B22" s="285">
        <v>101</v>
      </c>
      <c r="C22" s="38"/>
      <c r="D22" s="39" t="s">
        <v>129</v>
      </c>
      <c r="E22" s="290">
        <f>IFERROR(VLOOKUP(B22,'AYRINTILI MİZAN'!$A$2:$G$2057,7,FALSE),0)</f>
        <v>0</v>
      </c>
      <c r="F22" s="41"/>
      <c r="G22" s="42"/>
      <c r="H22" s="43"/>
      <c r="I22" s="42"/>
      <c r="J22" s="44"/>
      <c r="K22" s="42"/>
      <c r="L22" s="205">
        <f t="shared" si="0"/>
        <v>0</v>
      </c>
      <c r="N22" s="125"/>
    </row>
    <row r="23" spans="2:19">
      <c r="B23" s="285">
        <v>126</v>
      </c>
      <c r="C23" s="472" t="s">
        <v>1068</v>
      </c>
      <c r="D23" s="39" t="s">
        <v>304</v>
      </c>
      <c r="E23" s="290">
        <f>IFERROR(VLOOKUP(B23,'AYRINTILI MİZAN'!$A$2:$G$2057,7,FALSE),0)</f>
        <v>1784</v>
      </c>
      <c r="F23" s="41"/>
      <c r="G23" s="42"/>
      <c r="H23" s="43"/>
      <c r="I23" s="42"/>
      <c r="J23" s="44"/>
      <c r="K23" s="42"/>
      <c r="L23" s="205">
        <f t="shared" si="0"/>
        <v>1784</v>
      </c>
      <c r="N23" s="125"/>
    </row>
    <row r="24" spans="2:19">
      <c r="B24" s="285">
        <v>124</v>
      </c>
      <c r="C24" s="38"/>
      <c r="D24" s="39" t="s">
        <v>148</v>
      </c>
      <c r="E24" s="290">
        <f>IFERROR(VLOOKUP(B24,'AYRINTILI MİZAN'!$A$2:$G$2057,7,FALSE),0)</f>
        <v>0</v>
      </c>
      <c r="F24" s="41"/>
      <c r="G24" s="42"/>
      <c r="H24" s="43"/>
      <c r="I24" s="42"/>
      <c r="J24" s="44"/>
      <c r="K24" s="42"/>
      <c r="L24" s="205">
        <f t="shared" si="0"/>
        <v>0</v>
      </c>
      <c r="N24" s="125"/>
    </row>
    <row r="25" spans="2:19">
      <c r="B25" s="37"/>
      <c r="C25" s="38"/>
      <c r="D25" s="39" t="s">
        <v>318</v>
      </c>
      <c r="E25" s="290">
        <f>IFERROR(VLOOKUP(B25,'AYRINTILI MİZAN'!$A$2:$G$2057,7,FALSE),0)</f>
        <v>0</v>
      </c>
      <c r="F25" s="41"/>
      <c r="G25" s="42"/>
      <c r="H25" s="43"/>
      <c r="I25" s="42"/>
      <c r="J25" s="44"/>
      <c r="K25" s="42"/>
      <c r="L25" s="205">
        <f t="shared" si="0"/>
        <v>0</v>
      </c>
      <c r="N25" s="125"/>
    </row>
    <row r="26" spans="2:19">
      <c r="B26" s="37">
        <v>127</v>
      </c>
      <c r="C26" s="38"/>
      <c r="D26" s="39" t="s">
        <v>324</v>
      </c>
      <c r="E26" s="290">
        <f>IFERROR(VLOOKUP(B26,'AYRINTILI MİZAN'!$A$2:$G$2057,7,FALSE),0)</f>
        <v>0</v>
      </c>
      <c r="F26" s="41"/>
      <c r="G26" s="42"/>
      <c r="H26" s="43"/>
      <c r="I26" s="42"/>
      <c r="J26" s="44"/>
      <c r="K26" s="42"/>
      <c r="L26" s="205">
        <f t="shared" si="0"/>
        <v>0</v>
      </c>
      <c r="N26" s="125"/>
    </row>
    <row r="27" spans="2:19">
      <c r="B27" s="285">
        <v>122</v>
      </c>
      <c r="C27" s="38"/>
      <c r="D27" s="46" t="s">
        <v>272</v>
      </c>
      <c r="E27" s="290">
        <f>IFERROR(VLOOKUP(B27,'AYRINTILI MİZAN'!$A$2:$G$2057,7,FALSE),0)</f>
        <v>0</v>
      </c>
      <c r="F27" s="41"/>
      <c r="G27" s="42"/>
      <c r="H27" s="43"/>
      <c r="I27" s="42"/>
      <c r="J27" s="44"/>
      <c r="K27" s="42"/>
      <c r="L27" s="205">
        <f t="shared" si="0"/>
        <v>0</v>
      </c>
      <c r="N27" s="125"/>
    </row>
    <row r="28" spans="2:19">
      <c r="B28" s="285">
        <v>129</v>
      </c>
      <c r="C28" s="38"/>
      <c r="D28" s="46" t="s">
        <v>273</v>
      </c>
      <c r="E28" s="290">
        <f>IFERROR(VLOOKUP(B28,'AYRINTILI MİZAN'!$A$2:$G$2057,7,FALSE),0)</f>
        <v>0</v>
      </c>
      <c r="F28" s="41"/>
      <c r="G28" s="42"/>
      <c r="H28" s="43"/>
      <c r="I28" s="42"/>
      <c r="J28" s="44"/>
      <c r="K28" s="42"/>
      <c r="L28" s="205">
        <f t="shared" si="0"/>
        <v>0</v>
      </c>
      <c r="N28" s="125"/>
      <c r="R28" s="47"/>
      <c r="S28" s="262"/>
    </row>
    <row r="29" spans="2:19">
      <c r="B29" s="37" t="s">
        <v>352</v>
      </c>
      <c r="C29" s="38"/>
      <c r="D29" s="46"/>
      <c r="E29" s="290">
        <f>IFERROR(VLOOKUP(B29,'AYRINTILI MİZAN'!$A$2:$G$2057,7,FALSE),0)</f>
        <v>0</v>
      </c>
      <c r="F29" s="41"/>
      <c r="G29" s="42"/>
      <c r="H29" s="43"/>
      <c r="I29" s="42"/>
      <c r="J29" s="44"/>
      <c r="K29" s="42"/>
      <c r="L29" s="205">
        <f t="shared" si="0"/>
        <v>0</v>
      </c>
      <c r="N29" s="125"/>
      <c r="S29" s="262"/>
    </row>
    <row r="30" spans="2:19">
      <c r="B30" s="285">
        <v>131</v>
      </c>
      <c r="C30" s="38"/>
      <c r="D30" s="39" t="s">
        <v>138</v>
      </c>
      <c r="E30" s="290">
        <f>IFERROR(VLOOKUP(B30,'AYRINTILI MİZAN'!$A$2:$G$2057,7,FALSE),0)</f>
        <v>0</v>
      </c>
      <c r="F30" s="41"/>
      <c r="G30" s="42"/>
      <c r="H30" s="43"/>
      <c r="I30" s="42"/>
      <c r="J30" s="44"/>
      <c r="K30" s="42"/>
      <c r="L30" s="205">
        <f t="shared" si="0"/>
        <v>0</v>
      </c>
      <c r="N30" s="125"/>
    </row>
    <row r="31" spans="2:19">
      <c r="B31" s="285">
        <v>132</v>
      </c>
      <c r="C31" s="38"/>
      <c r="D31" s="39" t="s">
        <v>139</v>
      </c>
      <c r="E31" s="290">
        <f>IFERROR(VLOOKUP(B31,'AYRINTILI MİZAN'!$A$2:$G$2057,7,FALSE),0)</f>
        <v>0</v>
      </c>
      <c r="F31" s="41"/>
      <c r="G31" s="42"/>
      <c r="H31" s="43"/>
      <c r="I31" s="42"/>
      <c r="J31" s="44"/>
      <c r="K31" s="42"/>
      <c r="L31" s="205">
        <f t="shared" si="0"/>
        <v>0</v>
      </c>
      <c r="N31" s="125"/>
    </row>
    <row r="32" spans="2:19">
      <c r="B32" s="285">
        <v>133</v>
      </c>
      <c r="C32" s="38"/>
      <c r="D32" s="39" t="s">
        <v>140</v>
      </c>
      <c r="E32" s="290">
        <f>IFERROR(VLOOKUP(B32,'AYRINTILI MİZAN'!$A$2:$G$2057,7,FALSE),0)</f>
        <v>0</v>
      </c>
      <c r="F32" s="41"/>
      <c r="G32" s="42"/>
      <c r="H32" s="43"/>
      <c r="I32" s="42"/>
      <c r="J32" s="44"/>
      <c r="K32" s="42"/>
      <c r="L32" s="205">
        <f t="shared" si="0"/>
        <v>0</v>
      </c>
      <c r="N32" s="125"/>
    </row>
    <row r="33" spans="2:14">
      <c r="B33" s="285">
        <v>135</v>
      </c>
      <c r="C33" s="38"/>
      <c r="D33" s="39" t="s">
        <v>141</v>
      </c>
      <c r="E33" s="290">
        <f>IFERROR(VLOOKUP(B33,'AYRINTILI MİZAN'!$A$2:$G$2057,7,FALSE),0)</f>
        <v>0</v>
      </c>
      <c r="F33" s="41"/>
      <c r="G33" s="42"/>
      <c r="H33" s="43"/>
      <c r="I33" s="42"/>
      <c r="J33" s="44"/>
      <c r="K33" s="42"/>
      <c r="L33" s="205">
        <f t="shared" si="0"/>
        <v>0</v>
      </c>
      <c r="N33" s="125"/>
    </row>
    <row r="34" spans="2:14">
      <c r="B34" s="285">
        <v>136</v>
      </c>
      <c r="C34" s="472" t="s">
        <v>1069</v>
      </c>
      <c r="D34" s="39" t="s">
        <v>142</v>
      </c>
      <c r="E34" s="290">
        <f>IFERROR(VLOOKUP(B34,'AYRINTILI MİZAN'!$A$2:$G$2057,7,FALSE),0)+1</f>
        <v>17608</v>
      </c>
      <c r="F34" s="41"/>
      <c r="G34" s="42"/>
      <c r="H34" s="43"/>
      <c r="I34" s="42"/>
      <c r="J34" s="44"/>
      <c r="K34" s="42"/>
      <c r="L34" s="205">
        <f t="shared" si="0"/>
        <v>17608</v>
      </c>
      <c r="N34" s="125"/>
    </row>
    <row r="35" spans="2:14">
      <c r="B35" s="285">
        <v>137</v>
      </c>
      <c r="C35" s="38"/>
      <c r="D35" s="46" t="s">
        <v>36</v>
      </c>
      <c r="E35" s="290">
        <f>IFERROR(VLOOKUP(B35,'AYRINTILI MİZAN'!$A$2:$G$2057,7,FALSE),0)</f>
        <v>0</v>
      </c>
      <c r="F35" s="41"/>
      <c r="G35" s="42"/>
      <c r="H35" s="43"/>
      <c r="I35" s="42"/>
      <c r="J35" s="44"/>
      <c r="K35" s="42"/>
      <c r="L35" s="205">
        <f t="shared" si="0"/>
        <v>0</v>
      </c>
      <c r="N35" s="125"/>
    </row>
    <row r="36" spans="2:14">
      <c r="B36" s="37"/>
      <c r="C36" s="38"/>
      <c r="D36" s="39" t="s">
        <v>318</v>
      </c>
      <c r="E36" s="290">
        <f>IFERROR(VLOOKUP(B36,'AYRINTILI MİZAN'!$A$2:$G$2057,7,FALSE),0)</f>
        <v>0</v>
      </c>
      <c r="F36" s="41"/>
      <c r="G36" s="42"/>
      <c r="H36" s="43"/>
      <c r="I36" s="42"/>
      <c r="J36" s="44"/>
      <c r="K36" s="42"/>
      <c r="L36" s="205">
        <f t="shared" si="0"/>
        <v>0</v>
      </c>
      <c r="N36" s="125"/>
    </row>
    <row r="37" spans="2:14">
      <c r="B37" s="37" t="s">
        <v>352</v>
      </c>
      <c r="C37" s="38"/>
      <c r="D37" s="46"/>
      <c r="E37" s="290">
        <f>IFERROR(VLOOKUP(B37,'AYRINTILI MİZAN'!$A$2:$G$2057,7,FALSE),0)</f>
        <v>0</v>
      </c>
      <c r="F37" s="41"/>
      <c r="G37" s="42"/>
      <c r="H37" s="43"/>
      <c r="I37" s="42"/>
      <c r="J37" s="44"/>
      <c r="K37" s="42"/>
      <c r="L37" s="205">
        <f t="shared" si="0"/>
        <v>0</v>
      </c>
      <c r="N37" s="125"/>
    </row>
    <row r="38" spans="2:14">
      <c r="B38" s="285">
        <v>138</v>
      </c>
      <c r="C38" s="38"/>
      <c r="D38" s="39" t="s">
        <v>143</v>
      </c>
      <c r="E38" s="290">
        <f>IFERROR(VLOOKUP(B38,'AYRINTILI MİZAN'!$A$2:$G$2057,7,FALSE),0)</f>
        <v>0</v>
      </c>
      <c r="F38" s="41"/>
      <c r="G38" s="42"/>
      <c r="H38" s="43"/>
      <c r="I38" s="42"/>
      <c r="J38" s="44"/>
      <c r="K38" s="42"/>
      <c r="L38" s="205">
        <f t="shared" si="0"/>
        <v>0</v>
      </c>
      <c r="N38" s="125"/>
    </row>
    <row r="39" spans="2:14">
      <c r="B39" s="285">
        <v>139</v>
      </c>
      <c r="C39" s="38"/>
      <c r="D39" s="46" t="s">
        <v>34</v>
      </c>
      <c r="E39" s="290">
        <f>IFERROR(VLOOKUP(B39,'AYRINTILI MİZAN'!$A$2:$G$2057,7,FALSE),0)</f>
        <v>0</v>
      </c>
      <c r="F39" s="41"/>
      <c r="G39" s="42"/>
      <c r="H39" s="43"/>
      <c r="I39" s="42"/>
      <c r="J39" s="44"/>
      <c r="K39" s="42"/>
      <c r="L39" s="205">
        <f t="shared" si="0"/>
        <v>0</v>
      </c>
      <c r="N39" s="125"/>
    </row>
    <row r="40" spans="2:14">
      <c r="B40" s="37" t="s">
        <v>352</v>
      </c>
      <c r="C40" s="38"/>
      <c r="D40" s="46"/>
      <c r="E40" s="290">
        <f>IFERROR(VLOOKUP(B40,'AYRINTILI MİZAN'!$A$2:$G$2057,7,FALSE),0)</f>
        <v>0</v>
      </c>
      <c r="F40" s="41"/>
      <c r="G40" s="42"/>
      <c r="H40" s="43"/>
      <c r="I40" s="42"/>
      <c r="J40" s="44"/>
      <c r="K40" s="42"/>
      <c r="L40" s="205">
        <f t="shared" si="0"/>
        <v>0</v>
      </c>
      <c r="N40" s="125"/>
    </row>
    <row r="41" spans="2:14">
      <c r="B41" s="285">
        <v>150</v>
      </c>
      <c r="C41" s="38"/>
      <c r="D41" s="39" t="s">
        <v>144</v>
      </c>
      <c r="E41" s="290">
        <f>IFERROR(VLOOKUP(B41,'AYRINTILI MİZAN'!$A$2:$G$2057,7,FALSE),0)</f>
        <v>0</v>
      </c>
      <c r="F41" s="41"/>
      <c r="G41" s="42"/>
      <c r="H41" s="43"/>
      <c r="I41" s="42"/>
      <c r="J41" s="44"/>
      <c r="K41" s="42"/>
      <c r="L41" s="205">
        <f>E41+F41+H41+J41-G41-I41-K41</f>
        <v>0</v>
      </c>
      <c r="N41" s="125"/>
    </row>
    <row r="42" spans="2:14">
      <c r="B42" s="285">
        <v>151</v>
      </c>
      <c r="C42" s="38"/>
      <c r="D42" s="39" t="s">
        <v>145</v>
      </c>
      <c r="E42" s="290">
        <f>IFERROR(VLOOKUP(B42,'AYRINTILI MİZAN'!$A$2:$G$2057,7,FALSE),0)</f>
        <v>0</v>
      </c>
      <c r="F42" s="41"/>
      <c r="G42" s="42"/>
      <c r="H42" s="43"/>
      <c r="I42" s="42"/>
      <c r="J42" s="44"/>
      <c r="K42" s="42"/>
      <c r="L42" s="205">
        <f t="shared" si="0"/>
        <v>0</v>
      </c>
      <c r="N42" s="125"/>
    </row>
    <row r="43" spans="2:14">
      <c r="B43" s="286">
        <v>152</v>
      </c>
      <c r="C43" s="38"/>
      <c r="D43" s="39" t="s">
        <v>146</v>
      </c>
      <c r="E43" s="290">
        <f>IFERROR(VLOOKUP(B43,'AYRINTILI MİZAN'!$A$2:$G$2057,7,FALSE),0)</f>
        <v>0</v>
      </c>
      <c r="F43" s="41"/>
      <c r="G43" s="42"/>
      <c r="H43" s="43"/>
      <c r="I43" s="42"/>
      <c r="J43" s="44"/>
      <c r="K43" s="42"/>
      <c r="L43" s="205">
        <f t="shared" si="0"/>
        <v>0</v>
      </c>
      <c r="N43" s="125"/>
    </row>
    <row r="44" spans="2:14">
      <c r="B44" s="286">
        <v>153</v>
      </c>
      <c r="C44" s="472" t="s">
        <v>1070</v>
      </c>
      <c r="D44" s="39" t="s">
        <v>147</v>
      </c>
      <c r="E44" s="290">
        <f>IFERROR(VLOOKUP(B44,'AYRINTILI MİZAN'!$A$2:$G$2057,7,FALSE),0)</f>
        <v>7500000</v>
      </c>
      <c r="F44" s="41"/>
      <c r="G44" s="42"/>
      <c r="H44" s="43"/>
      <c r="I44" s="42"/>
      <c r="J44" s="44"/>
      <c r="K44" s="42"/>
      <c r="L44" s="205">
        <f t="shared" si="0"/>
        <v>7500000</v>
      </c>
      <c r="N44" s="125"/>
    </row>
    <row r="45" spans="2:14">
      <c r="B45" s="286">
        <v>157</v>
      </c>
      <c r="C45" s="38"/>
      <c r="D45" s="39" t="s">
        <v>157</v>
      </c>
      <c r="E45" s="290">
        <f>IFERROR(VLOOKUP(B45,'AYRINTILI MİZAN'!$A$2:$G$2057,7,FALSE),0)</f>
        <v>0</v>
      </c>
      <c r="F45" s="41"/>
      <c r="G45" s="42"/>
      <c r="H45" s="43"/>
      <c r="I45" s="42"/>
      <c r="J45" s="44"/>
      <c r="K45" s="42"/>
      <c r="L45" s="205">
        <f t="shared" si="0"/>
        <v>0</v>
      </c>
      <c r="N45" s="125"/>
    </row>
    <row r="46" spans="2:14">
      <c r="B46" s="38" t="s">
        <v>352</v>
      </c>
      <c r="C46" s="38"/>
      <c r="E46" s="290">
        <f>IFERROR(VLOOKUP(B46,'AYRINTILI MİZAN'!$A$2:$G$2057,7,FALSE),0)</f>
        <v>0</v>
      </c>
      <c r="F46" s="41"/>
      <c r="G46" s="42"/>
      <c r="H46" s="43"/>
      <c r="I46" s="42"/>
      <c r="J46" s="44"/>
      <c r="K46" s="42"/>
      <c r="L46" s="205">
        <f t="shared" si="0"/>
        <v>0</v>
      </c>
      <c r="N46" s="125"/>
    </row>
    <row r="47" spans="2:14">
      <c r="B47" s="286">
        <v>155</v>
      </c>
      <c r="C47" s="38"/>
      <c r="D47" s="46" t="s">
        <v>35</v>
      </c>
      <c r="E47" s="290">
        <f>IFERROR(VLOOKUP(B47,'AYRINTILI MİZAN'!$A$2:$G$2057,7,FALSE),0)</f>
        <v>0</v>
      </c>
      <c r="F47" s="41"/>
      <c r="G47" s="42"/>
      <c r="H47" s="43"/>
      <c r="I47" s="42"/>
      <c r="J47" s="44"/>
      <c r="K47" s="42"/>
      <c r="L47" s="205">
        <f t="shared" si="0"/>
        <v>0</v>
      </c>
      <c r="N47" s="125"/>
    </row>
    <row r="48" spans="2:14">
      <c r="B48" s="286">
        <v>159</v>
      </c>
      <c r="C48" s="38"/>
      <c r="D48" s="39" t="s">
        <v>158</v>
      </c>
      <c r="E48" s="290">
        <f>IFERROR(VLOOKUP(B48,'AYRINTILI MİZAN'!$A$2:$G$2057,7,FALSE),0)</f>
        <v>0</v>
      </c>
      <c r="F48" s="41"/>
      <c r="G48" s="42"/>
      <c r="H48" s="43"/>
      <c r="I48" s="42"/>
      <c r="J48" s="44"/>
      <c r="K48" s="42"/>
      <c r="L48" s="205">
        <f t="shared" si="0"/>
        <v>0</v>
      </c>
      <c r="N48" s="125"/>
    </row>
    <row r="49" spans="2:18">
      <c r="B49" s="38"/>
      <c r="C49" s="38"/>
      <c r="D49" s="39" t="s">
        <v>32</v>
      </c>
      <c r="E49" s="290">
        <f>IFERROR(VLOOKUP(B49,'AYRINTILI MİZAN'!$A$2:$G$2057,7,FALSE),0)</f>
        <v>0</v>
      </c>
      <c r="F49" s="41"/>
      <c r="G49" s="42"/>
      <c r="H49" s="43"/>
      <c r="I49" s="42"/>
      <c r="J49" s="44"/>
      <c r="K49" s="42"/>
      <c r="L49" s="205">
        <f t="shared" si="0"/>
        <v>0</v>
      </c>
      <c r="N49" s="125"/>
    </row>
    <row r="50" spans="2:18">
      <c r="B50" s="38" t="s">
        <v>352</v>
      </c>
      <c r="C50" s="38"/>
      <c r="D50" s="39"/>
      <c r="E50" s="290">
        <f>IFERROR(VLOOKUP(B50,'AYRINTILI MİZAN'!$A$2:$G$2057,7,FALSE),0)</f>
        <v>0</v>
      </c>
      <c r="F50" s="41"/>
      <c r="G50" s="42"/>
      <c r="H50" s="43"/>
      <c r="I50" s="42"/>
      <c r="J50" s="44"/>
      <c r="K50" s="42"/>
      <c r="L50" s="205">
        <f t="shared" si="0"/>
        <v>0</v>
      </c>
      <c r="N50" s="125"/>
    </row>
    <row r="51" spans="2:18">
      <c r="B51" s="286">
        <v>171</v>
      </c>
      <c r="C51" s="38"/>
      <c r="D51" s="39" t="s">
        <v>38</v>
      </c>
      <c r="E51" s="290">
        <f>IFERROR(VLOOKUP(B51,'AYRINTILI MİZAN'!$A$2:$G$2057,7,FALSE),0)</f>
        <v>0</v>
      </c>
      <c r="F51" s="41"/>
      <c r="G51" s="42"/>
      <c r="H51" s="43"/>
      <c r="I51" s="42"/>
      <c r="J51" s="44"/>
      <c r="K51" s="42"/>
      <c r="L51" s="205">
        <f t="shared" si="0"/>
        <v>0</v>
      </c>
      <c r="N51" s="125"/>
    </row>
    <row r="52" spans="2:18">
      <c r="B52" s="286">
        <v>179</v>
      </c>
      <c r="C52" s="38"/>
      <c r="D52" s="39" t="s">
        <v>53</v>
      </c>
      <c r="E52" s="290">
        <f>IFERROR(VLOOKUP(B52,'AYRINTILI MİZAN'!$A$2:$G$2057,7,FALSE),0)</f>
        <v>0</v>
      </c>
      <c r="F52" s="41"/>
      <c r="G52" s="42"/>
      <c r="H52" s="43"/>
      <c r="I52" s="42"/>
      <c r="J52" s="44"/>
      <c r="K52" s="42"/>
      <c r="L52" s="205">
        <f t="shared" si="0"/>
        <v>0</v>
      </c>
      <c r="N52" s="125"/>
    </row>
    <row r="53" spans="2:18">
      <c r="B53" s="38" t="s">
        <v>352</v>
      </c>
      <c r="C53" s="38"/>
      <c r="D53" s="39"/>
      <c r="E53" s="290">
        <f>IFERROR(VLOOKUP(B53,'AYRINTILI MİZAN'!$A$2:$G$2057,7,FALSE),0)</f>
        <v>0</v>
      </c>
      <c r="F53" s="41"/>
      <c r="G53" s="42"/>
      <c r="H53" s="43"/>
      <c r="I53" s="42"/>
      <c r="J53" s="44"/>
      <c r="K53" s="42"/>
      <c r="L53" s="205">
        <f t="shared" si="0"/>
        <v>0</v>
      </c>
      <c r="N53" s="125"/>
    </row>
    <row r="54" spans="2:18" ht="15">
      <c r="B54" s="286">
        <v>180</v>
      </c>
      <c r="C54" s="472"/>
      <c r="D54" s="39" t="s">
        <v>54</v>
      </c>
      <c r="E54" s="290">
        <f>IFERROR(VLOOKUP(B54,'AYRINTILI MİZAN'!$A$2:$G$2057,7,FALSE),0)</f>
        <v>0</v>
      </c>
      <c r="F54" s="41"/>
      <c r="G54" s="42"/>
      <c r="H54" s="43">
        <f>Tasnifler!C12</f>
        <v>620</v>
      </c>
      <c r="I54" s="42"/>
      <c r="J54" s="44"/>
      <c r="K54" s="42"/>
      <c r="L54" s="205">
        <f t="shared" si="0"/>
        <v>620</v>
      </c>
      <c r="M54" s="298"/>
      <c r="N54" s="125"/>
      <c r="P54" s="298">
        <v>5380</v>
      </c>
      <c r="Q54" s="298">
        <v>5380</v>
      </c>
    </row>
    <row r="55" spans="2:18" ht="15">
      <c r="B55" s="286">
        <v>181</v>
      </c>
      <c r="C55" s="472" t="s">
        <v>1067</v>
      </c>
      <c r="D55" s="39" t="s">
        <v>55</v>
      </c>
      <c r="E55" s="290">
        <f>IFERROR(VLOOKUP(B55,'AYRINTILI MİZAN'!$A$2:$G$2057,7,FALSE),0)</f>
        <v>348</v>
      </c>
      <c r="F55" s="41"/>
      <c r="G55" s="42"/>
      <c r="H55" s="43"/>
      <c r="I55" s="42">
        <f>Tasnifler!D19</f>
        <v>348</v>
      </c>
      <c r="J55" s="44"/>
      <c r="K55" s="42"/>
      <c r="L55" s="205">
        <f t="shared" si="0"/>
        <v>0</v>
      </c>
      <c r="M55" s="298"/>
      <c r="N55" s="125"/>
      <c r="P55" s="298">
        <v>5370</v>
      </c>
      <c r="Q55" s="298">
        <v>5370</v>
      </c>
    </row>
    <row r="56" spans="2:18" ht="15">
      <c r="B56" s="286">
        <v>190</v>
      </c>
      <c r="C56" s="472" t="s">
        <v>1071</v>
      </c>
      <c r="D56" s="39" t="s">
        <v>56</v>
      </c>
      <c r="E56" s="290">
        <f>IFERROR(VLOOKUP(B56,'AYRINTILI MİZAN'!$A$2:$G$2057,7,FALSE),0)</f>
        <v>662901</v>
      </c>
      <c r="F56" s="41"/>
      <c r="G56" s="42"/>
      <c r="H56" s="43"/>
      <c r="I56" s="42"/>
      <c r="J56" s="44"/>
      <c r="K56" s="42"/>
      <c r="L56" s="205">
        <f t="shared" si="0"/>
        <v>662901</v>
      </c>
      <c r="M56" s="298"/>
      <c r="N56" s="125"/>
      <c r="P56" s="298">
        <v>656429</v>
      </c>
      <c r="Q56" s="298">
        <v>656429</v>
      </c>
    </row>
    <row r="57" spans="2:18" ht="15">
      <c r="B57" s="286">
        <v>191</v>
      </c>
      <c r="C57" s="38"/>
      <c r="D57" s="39" t="s">
        <v>57</v>
      </c>
      <c r="E57" s="290">
        <f>IFERROR(VLOOKUP(B57,'AYRINTILI MİZAN'!$A$2:$G$2057,7,FALSE),0)</f>
        <v>0</v>
      </c>
      <c r="F57" s="41"/>
      <c r="G57" s="42"/>
      <c r="H57" s="43"/>
      <c r="I57" s="42"/>
      <c r="J57" s="44"/>
      <c r="K57" s="42"/>
      <c r="L57" s="205">
        <f t="shared" si="0"/>
        <v>0</v>
      </c>
      <c r="N57" s="125"/>
      <c r="P57" s="298">
        <v>2539</v>
      </c>
      <c r="Q57" s="298">
        <v>2359</v>
      </c>
    </row>
    <row r="58" spans="2:18">
      <c r="B58" s="286">
        <v>192</v>
      </c>
      <c r="C58" s="38"/>
      <c r="D58" s="39" t="s">
        <v>58</v>
      </c>
      <c r="E58" s="290">
        <f>IFERROR(VLOOKUP(B58,'AYRINTILI MİZAN'!$A$2:$G$2057,7,FALSE),0)</f>
        <v>0</v>
      </c>
      <c r="F58" s="41"/>
      <c r="G58" s="42"/>
      <c r="H58" s="43"/>
      <c r="I58" s="42"/>
      <c r="J58" s="44"/>
      <c r="K58" s="42"/>
      <c r="L58" s="205">
        <f t="shared" si="0"/>
        <v>0</v>
      </c>
      <c r="N58" s="125"/>
    </row>
    <row r="59" spans="2:18" ht="15">
      <c r="B59" s="286">
        <v>193</v>
      </c>
      <c r="C59" s="472" t="s">
        <v>1071</v>
      </c>
      <c r="D59" s="39" t="s">
        <v>59</v>
      </c>
      <c r="E59" s="290">
        <f>IFERROR(VLOOKUP(B59,'AYRINTILI MİZAN'!$A$2:$G$2057,7,FALSE),0)</f>
        <v>8719</v>
      </c>
      <c r="F59" s="41"/>
      <c r="G59" s="42"/>
      <c r="H59" s="43"/>
      <c r="I59" s="42"/>
      <c r="J59" s="44"/>
      <c r="K59" s="42"/>
      <c r="L59" s="205">
        <f t="shared" si="0"/>
        <v>8719</v>
      </c>
      <c r="N59" s="298">
        <v>5380</v>
      </c>
    </row>
    <row r="60" spans="2:18" ht="15">
      <c r="B60" s="286">
        <v>195</v>
      </c>
      <c r="C60" s="38"/>
      <c r="D60" s="39" t="s">
        <v>60</v>
      </c>
      <c r="E60" s="290">
        <f>IFERROR(VLOOKUP(B60,'AYRINTILI MİZAN'!$A$2:$G$2057,7,FALSE),0)</f>
        <v>0</v>
      </c>
      <c r="F60" s="41"/>
      <c r="G60" s="42"/>
      <c r="H60" s="43"/>
      <c r="I60" s="42"/>
      <c r="J60" s="44"/>
      <c r="K60" s="42"/>
      <c r="L60" s="205">
        <f t="shared" si="0"/>
        <v>0</v>
      </c>
      <c r="N60" s="298">
        <v>5370</v>
      </c>
    </row>
    <row r="61" spans="2:18" ht="16.5">
      <c r="B61" s="286">
        <v>196</v>
      </c>
      <c r="C61" s="38"/>
      <c r="D61" s="39" t="s">
        <v>61</v>
      </c>
      <c r="E61" s="290">
        <f>IFERROR(VLOOKUP(B61,'AYRINTILI MİZAN'!$A$2:$G$2057,7,FALSE),0)</f>
        <v>0</v>
      </c>
      <c r="F61" s="41"/>
      <c r="G61" s="42"/>
      <c r="H61" s="43"/>
      <c r="I61" s="42"/>
      <c r="J61" s="44"/>
      <c r="K61" s="42"/>
      <c r="L61" s="205">
        <f t="shared" si="0"/>
        <v>0</v>
      </c>
      <c r="N61" s="298">
        <v>656429</v>
      </c>
      <c r="R61" s="471"/>
    </row>
    <row r="62" spans="2:18" ht="16.5">
      <c r="B62" s="286">
        <v>197</v>
      </c>
      <c r="C62" s="38"/>
      <c r="D62" s="39" t="s">
        <v>62</v>
      </c>
      <c r="E62" s="290">
        <f>IFERROR(VLOOKUP(B62,'AYRINTILI MİZAN'!$A$2:$G$2057,7,FALSE),0)</f>
        <v>0</v>
      </c>
      <c r="F62" s="41"/>
      <c r="G62" s="42"/>
      <c r="H62" s="43"/>
      <c r="I62" s="42"/>
      <c r="J62" s="44"/>
      <c r="K62" s="42"/>
      <c r="L62" s="205">
        <f t="shared" si="0"/>
        <v>0</v>
      </c>
      <c r="N62" s="298">
        <v>2539</v>
      </c>
      <c r="R62" s="543"/>
    </row>
    <row r="63" spans="2:18">
      <c r="B63" s="38" t="s">
        <v>352</v>
      </c>
      <c r="C63" s="38"/>
      <c r="D63" s="39"/>
      <c r="E63" s="290">
        <f>IFERROR(VLOOKUP(B63,'AYRINTILI MİZAN'!$A$2:$G$2057,7,FALSE),0)</f>
        <v>0</v>
      </c>
      <c r="F63" s="41"/>
      <c r="G63" s="42"/>
      <c r="H63" s="43"/>
      <c r="I63" s="42"/>
      <c r="J63" s="44"/>
      <c r="K63" s="42"/>
      <c r="L63" s="205">
        <f t="shared" si="0"/>
        <v>0</v>
      </c>
      <c r="N63" s="125"/>
    </row>
    <row r="64" spans="2:18">
      <c r="B64" s="38"/>
      <c r="C64" s="38"/>
      <c r="D64" s="39" t="s">
        <v>2</v>
      </c>
      <c r="E64" s="290">
        <f>IFERROR(VLOOKUP(B64,'AYRINTILI MİZAN'!$A$2:$G$2057,7,FALSE),0)</f>
        <v>0</v>
      </c>
      <c r="F64" s="41"/>
      <c r="G64" s="42"/>
      <c r="H64" s="43"/>
      <c r="I64" s="42"/>
      <c r="J64" s="44"/>
      <c r="K64" s="42"/>
      <c r="L64" s="205">
        <f t="shared" si="0"/>
        <v>0</v>
      </c>
      <c r="N64" s="125"/>
    </row>
    <row r="65" spans="2:15">
      <c r="B65" s="38" t="s">
        <v>352</v>
      </c>
      <c r="C65" s="38"/>
      <c r="D65" s="39"/>
      <c r="E65" s="290">
        <f>IFERROR(VLOOKUP(B65,'AYRINTILI MİZAN'!$A$2:$G$2057,7,FALSE),0)</f>
        <v>0</v>
      </c>
      <c r="F65" s="41"/>
      <c r="G65" s="42"/>
      <c r="H65" s="43"/>
      <c r="I65" s="42"/>
      <c r="J65" s="44"/>
      <c r="K65" s="42"/>
      <c r="L65" s="205">
        <f t="shared" si="0"/>
        <v>0</v>
      </c>
      <c r="N65" s="125"/>
    </row>
    <row r="66" spans="2:15">
      <c r="B66" s="286">
        <v>198</v>
      </c>
      <c r="C66" s="38"/>
      <c r="D66" s="39" t="s">
        <v>63</v>
      </c>
      <c r="E66" s="290">
        <f>IFERROR(VLOOKUP(B66,'AYRINTILI MİZAN'!$A$2:$G$2057,7,FALSE),0)</f>
        <v>0</v>
      </c>
      <c r="F66" s="41"/>
      <c r="G66" s="42"/>
      <c r="H66" s="43"/>
      <c r="I66" s="42"/>
      <c r="J66" s="44"/>
      <c r="K66" s="42"/>
      <c r="L66" s="205">
        <f t="shared" si="0"/>
        <v>0</v>
      </c>
      <c r="N66" s="125"/>
      <c r="O66" s="47"/>
    </row>
    <row r="67" spans="2:15">
      <c r="B67" s="286">
        <v>199</v>
      </c>
      <c r="C67" s="38"/>
      <c r="D67" s="46" t="s">
        <v>50</v>
      </c>
      <c r="E67" s="290">
        <f>IFERROR(VLOOKUP(B67,'AYRINTILI MİZAN'!$A$2:$G$2057,7,FALSE),0)</f>
        <v>0</v>
      </c>
      <c r="F67" s="41"/>
      <c r="G67" s="42"/>
      <c r="H67" s="43"/>
      <c r="I67" s="42"/>
      <c r="J67" s="44"/>
      <c r="K67" s="42"/>
      <c r="L67" s="205">
        <f t="shared" si="0"/>
        <v>0</v>
      </c>
      <c r="N67" s="125"/>
    </row>
    <row r="68" spans="2:15">
      <c r="B68" s="38" t="s">
        <v>352</v>
      </c>
      <c r="C68" s="38"/>
      <c r="D68" s="46"/>
      <c r="E68" s="290">
        <f>IFERROR(VLOOKUP(B68,'AYRINTILI MİZAN'!$A$2:$G$2057,7,FALSE),0)</f>
        <v>0</v>
      </c>
      <c r="F68" s="41"/>
      <c r="G68" s="42"/>
      <c r="H68" s="43"/>
      <c r="I68" s="42"/>
      <c r="J68" s="44"/>
      <c r="K68" s="42"/>
      <c r="L68" s="205">
        <f t="shared" si="0"/>
        <v>0</v>
      </c>
      <c r="N68" s="125"/>
    </row>
    <row r="69" spans="2:15">
      <c r="B69" s="286">
        <v>220</v>
      </c>
      <c r="C69" s="38"/>
      <c r="D69" s="39" t="s">
        <v>64</v>
      </c>
      <c r="E69" s="290">
        <f>IFERROR(VLOOKUP(B69,'AYRINTILI MİZAN'!$A$2:$G$2057,7,FALSE),0)</f>
        <v>0</v>
      </c>
      <c r="F69" s="41"/>
      <c r="G69" s="42"/>
      <c r="H69" s="43"/>
      <c r="I69" s="42"/>
      <c r="J69" s="44"/>
      <c r="K69" s="42"/>
      <c r="L69" s="205">
        <f t="shared" si="0"/>
        <v>0</v>
      </c>
      <c r="N69" s="125"/>
    </row>
    <row r="70" spans="2:15">
      <c r="B70" s="286">
        <v>228</v>
      </c>
      <c r="C70" s="38"/>
      <c r="D70" s="39" t="s">
        <v>159</v>
      </c>
      <c r="E70" s="290">
        <f>IFERROR(VLOOKUP(B70,'AYRINTILI MİZAN'!$A$2:$G$2057,7,FALSE),0)</f>
        <v>0</v>
      </c>
      <c r="F70" s="41"/>
      <c r="G70" s="42"/>
      <c r="H70" s="43"/>
      <c r="I70" s="42"/>
      <c r="J70" s="44"/>
      <c r="K70" s="42"/>
      <c r="L70" s="205">
        <f t="shared" si="0"/>
        <v>0</v>
      </c>
      <c r="N70" s="125"/>
    </row>
    <row r="71" spans="2:15">
      <c r="B71" s="286">
        <v>221</v>
      </c>
      <c r="C71" s="38"/>
      <c r="D71" s="39" t="s">
        <v>106</v>
      </c>
      <c r="E71" s="290">
        <f>IFERROR(VLOOKUP(B71,'AYRINTILI MİZAN'!$A$2:$G$2057,7,FALSE),0)</f>
        <v>0</v>
      </c>
      <c r="F71" s="41"/>
      <c r="G71" s="42"/>
      <c r="H71" s="43"/>
      <c r="I71" s="42"/>
      <c r="J71" s="44"/>
      <c r="K71" s="42"/>
      <c r="L71" s="205">
        <f t="shared" si="0"/>
        <v>0</v>
      </c>
      <c r="N71" s="125"/>
    </row>
    <row r="72" spans="2:15">
      <c r="B72" s="286">
        <v>224</v>
      </c>
      <c r="C72" s="38"/>
      <c r="D72" s="39" t="s">
        <v>104</v>
      </c>
      <c r="E72" s="290">
        <f>IFERROR(VLOOKUP(B72,'AYRINTILI MİZAN'!$A$2:$G$2057,7,FALSE),0)</f>
        <v>0</v>
      </c>
      <c r="F72" s="41"/>
      <c r="G72" s="42"/>
      <c r="H72" s="43"/>
      <c r="I72" s="42"/>
      <c r="J72" s="44"/>
      <c r="K72" s="42"/>
      <c r="L72" s="205">
        <f t="shared" ref="L72:L132" si="1">E72+F72+H72+J72-G72-I72-K72</f>
        <v>0</v>
      </c>
      <c r="N72" s="125"/>
    </row>
    <row r="73" spans="2:15">
      <c r="B73" s="286">
        <v>226</v>
      </c>
      <c r="C73" s="38"/>
      <c r="D73" s="39" t="s">
        <v>196</v>
      </c>
      <c r="E73" s="290">
        <f>IFERROR(VLOOKUP(B73,'AYRINTILI MİZAN'!$A$2:$G$2057,7,FALSE),0)</f>
        <v>0</v>
      </c>
      <c r="F73" s="41"/>
      <c r="G73" s="42"/>
      <c r="H73" s="43"/>
      <c r="I73" s="42"/>
      <c r="J73" s="44"/>
      <c r="K73" s="42"/>
      <c r="L73" s="205">
        <f t="shared" si="1"/>
        <v>0</v>
      </c>
      <c r="N73" s="125"/>
    </row>
    <row r="74" spans="2:15">
      <c r="B74" s="286">
        <v>227</v>
      </c>
      <c r="C74" s="38"/>
      <c r="D74" s="39" t="s">
        <v>192</v>
      </c>
      <c r="E74" s="290">
        <f>IFERROR(VLOOKUP(B74,'AYRINTILI MİZAN'!$A$2:$G$2057,7,FALSE),0)</f>
        <v>0</v>
      </c>
      <c r="F74" s="41"/>
      <c r="G74" s="42"/>
      <c r="H74" s="43"/>
      <c r="I74" s="42"/>
      <c r="J74" s="44"/>
      <c r="K74" s="42"/>
      <c r="L74" s="205">
        <f t="shared" si="1"/>
        <v>0</v>
      </c>
      <c r="N74" s="125"/>
    </row>
    <row r="75" spans="2:15">
      <c r="B75" s="286">
        <v>222</v>
      </c>
      <c r="C75" s="38"/>
      <c r="D75" s="46" t="s">
        <v>51</v>
      </c>
      <c r="E75" s="290">
        <f>IFERROR(VLOOKUP(B75,'AYRINTILI MİZAN'!$A$2:$G$2057,7,FALSE),0)</f>
        <v>0</v>
      </c>
      <c r="F75" s="41"/>
      <c r="G75" s="42"/>
      <c r="H75" s="43"/>
      <c r="I75" s="42"/>
      <c r="J75" s="44"/>
      <c r="K75" s="42"/>
      <c r="L75" s="205">
        <f t="shared" si="1"/>
        <v>0</v>
      </c>
      <c r="N75" s="125"/>
    </row>
    <row r="76" spans="2:15">
      <c r="B76" s="286">
        <v>229</v>
      </c>
      <c r="C76" s="38"/>
      <c r="D76" s="46" t="s">
        <v>107</v>
      </c>
      <c r="E76" s="290">
        <f>IFERROR(VLOOKUP(B76,'AYRINTILI MİZAN'!$A$2:$G$2057,7,FALSE),0)</f>
        <v>0</v>
      </c>
      <c r="F76" s="41"/>
      <c r="G76" s="42"/>
      <c r="H76" s="43"/>
      <c r="I76" s="42"/>
      <c r="J76" s="44"/>
      <c r="K76" s="42"/>
      <c r="L76" s="205">
        <f t="shared" si="1"/>
        <v>0</v>
      </c>
      <c r="N76" s="125"/>
    </row>
    <row r="77" spans="2:15">
      <c r="B77" s="38" t="s">
        <v>352</v>
      </c>
      <c r="C77" s="38"/>
      <c r="D77" s="46"/>
      <c r="E77" s="290">
        <f>IFERROR(VLOOKUP(B77,'AYRINTILI MİZAN'!$A$2:$G$2057,7,FALSE),0)</f>
        <v>0</v>
      </c>
      <c r="F77" s="41"/>
      <c r="G77" s="42"/>
      <c r="H77" s="43"/>
      <c r="I77" s="42"/>
      <c r="J77" s="44"/>
      <c r="K77" s="42"/>
      <c r="L77" s="205">
        <f t="shared" si="1"/>
        <v>0</v>
      </c>
      <c r="N77" s="125"/>
    </row>
    <row r="78" spans="2:15">
      <c r="B78" s="286">
        <v>231</v>
      </c>
      <c r="C78" s="38"/>
      <c r="D78" s="39" t="s">
        <v>65</v>
      </c>
      <c r="E78" s="290">
        <f>IFERROR(VLOOKUP(B78,'AYRINTILI MİZAN'!$A$2:$G$2057,7,FALSE),0)</f>
        <v>0</v>
      </c>
      <c r="F78" s="41"/>
      <c r="G78" s="42"/>
      <c r="H78" s="43"/>
      <c r="I78" s="42"/>
      <c r="J78" s="44"/>
      <c r="K78" s="42"/>
      <c r="L78" s="205">
        <f t="shared" si="1"/>
        <v>0</v>
      </c>
      <c r="N78" s="125"/>
    </row>
    <row r="79" spans="2:15">
      <c r="B79" s="286">
        <v>232</v>
      </c>
      <c r="C79" s="38"/>
      <c r="D79" s="39" t="s">
        <v>66</v>
      </c>
      <c r="E79" s="290">
        <f>IFERROR(VLOOKUP(B79,'AYRINTILI MİZAN'!$A$2:$G$2057,7,FALSE),0)</f>
        <v>0</v>
      </c>
      <c r="F79" s="41"/>
      <c r="G79" s="42"/>
      <c r="H79" s="43"/>
      <c r="I79" s="42"/>
      <c r="J79" s="44"/>
      <c r="K79" s="42"/>
      <c r="L79" s="205">
        <f t="shared" si="1"/>
        <v>0</v>
      </c>
      <c r="N79" s="125"/>
    </row>
    <row r="80" spans="2:15">
      <c r="B80" s="286">
        <v>233</v>
      </c>
      <c r="C80" s="38"/>
      <c r="D80" s="39" t="s">
        <v>37</v>
      </c>
      <c r="E80" s="290">
        <f>IFERROR(VLOOKUP(B80,'AYRINTILI MİZAN'!$A$2:$G$2057,7,FALSE),0)</f>
        <v>0</v>
      </c>
      <c r="F80" s="41"/>
      <c r="G80" s="42"/>
      <c r="H80" s="43"/>
      <c r="I80" s="42"/>
      <c r="J80" s="44"/>
      <c r="K80" s="42"/>
      <c r="L80" s="205">
        <f t="shared" si="1"/>
        <v>0</v>
      </c>
      <c r="N80" s="125"/>
    </row>
    <row r="81" spans="2:15">
      <c r="B81" s="286">
        <v>235</v>
      </c>
      <c r="C81" s="38"/>
      <c r="D81" s="39" t="s">
        <v>210</v>
      </c>
      <c r="E81" s="290">
        <f>IFERROR(VLOOKUP(B81,'AYRINTILI MİZAN'!$A$2:$G$2057,7,FALSE),0)</f>
        <v>0</v>
      </c>
      <c r="F81" s="41"/>
      <c r="G81" s="42"/>
      <c r="H81" s="43"/>
      <c r="I81" s="42"/>
      <c r="J81" s="44"/>
      <c r="K81" s="42"/>
      <c r="L81" s="205">
        <f t="shared" si="1"/>
        <v>0</v>
      </c>
      <c r="N81" s="125"/>
    </row>
    <row r="82" spans="2:15">
      <c r="B82" s="286">
        <v>236</v>
      </c>
      <c r="C82" s="38"/>
      <c r="D82" s="39" t="s">
        <v>211</v>
      </c>
      <c r="E82" s="290">
        <f>IFERROR(VLOOKUP(B82,'AYRINTILI MİZAN'!$A$2:$G$2057,7,FALSE),0)</f>
        <v>0</v>
      </c>
      <c r="F82" s="41"/>
      <c r="G82" s="42"/>
      <c r="H82" s="43"/>
      <c r="I82" s="42"/>
      <c r="J82" s="44"/>
      <c r="K82" s="42"/>
      <c r="L82" s="205">
        <f t="shared" si="1"/>
        <v>0</v>
      </c>
      <c r="N82" s="125"/>
    </row>
    <row r="83" spans="2:15">
      <c r="B83" s="286">
        <v>237</v>
      </c>
      <c r="C83" s="38"/>
      <c r="D83" s="46" t="s">
        <v>108</v>
      </c>
      <c r="E83" s="290">
        <f>IFERROR(VLOOKUP(B83,'AYRINTILI MİZAN'!$A$2:$G$2057,7,FALSE),0)</f>
        <v>0</v>
      </c>
      <c r="F83" s="41"/>
      <c r="G83" s="42"/>
      <c r="H83" s="43"/>
      <c r="I83" s="42"/>
      <c r="J83" s="44"/>
      <c r="K83" s="42"/>
      <c r="L83" s="205">
        <f t="shared" si="1"/>
        <v>0</v>
      </c>
      <c r="N83" s="125"/>
    </row>
    <row r="84" spans="2:15">
      <c r="B84" s="286">
        <v>239</v>
      </c>
      <c r="C84" s="38"/>
      <c r="D84" s="46" t="s">
        <v>109</v>
      </c>
      <c r="E84" s="290">
        <f>IFERROR(VLOOKUP(B84,'AYRINTILI MİZAN'!$A$2:$G$2057,7,FALSE),0)</f>
        <v>0</v>
      </c>
      <c r="F84" s="41"/>
      <c r="G84" s="42"/>
      <c r="H84" s="43"/>
      <c r="I84" s="42"/>
      <c r="J84" s="44"/>
      <c r="K84" s="42"/>
      <c r="L84" s="205">
        <f t="shared" si="1"/>
        <v>0</v>
      </c>
      <c r="N84" s="125"/>
    </row>
    <row r="85" spans="2:15">
      <c r="B85" s="38" t="s">
        <v>352</v>
      </c>
      <c r="C85" s="38"/>
      <c r="D85" s="46"/>
      <c r="E85" s="290">
        <f>IFERROR(VLOOKUP(B85,'AYRINTILI MİZAN'!$A$2:$G$2057,7,FALSE),0)</f>
        <v>0</v>
      </c>
      <c r="F85" s="41"/>
      <c r="G85" s="42"/>
      <c r="H85" s="43"/>
      <c r="I85" s="42"/>
      <c r="J85" s="44"/>
      <c r="K85" s="42"/>
      <c r="L85" s="205">
        <f t="shared" si="1"/>
        <v>0</v>
      </c>
      <c r="N85" s="125"/>
      <c r="O85" s="47"/>
    </row>
    <row r="86" spans="2:15">
      <c r="B86" s="286">
        <v>240</v>
      </c>
      <c r="C86" s="38"/>
      <c r="D86" s="39" t="s">
        <v>212</v>
      </c>
      <c r="E86" s="290">
        <f>IFERROR(VLOOKUP(B86,'AYRINTILI MİZAN'!$A$2:$G$2057,7,FALSE),0)</f>
        <v>0</v>
      </c>
      <c r="F86" s="41"/>
      <c r="G86" s="42"/>
      <c r="H86" s="43"/>
      <c r="I86" s="42"/>
      <c r="J86" s="44"/>
      <c r="K86" s="42"/>
      <c r="L86" s="205">
        <f t="shared" si="1"/>
        <v>0</v>
      </c>
      <c r="N86" s="125"/>
      <c r="O86" s="47"/>
    </row>
    <row r="87" spans="2:15">
      <c r="B87" s="286">
        <v>241</v>
      </c>
      <c r="C87" s="38"/>
      <c r="D87" s="46" t="s">
        <v>110</v>
      </c>
      <c r="E87" s="290">
        <f>IFERROR(VLOOKUP(B87,'AYRINTILI MİZAN'!$A$2:$G$2057,7,FALSE),0)</f>
        <v>0</v>
      </c>
      <c r="F87" s="41"/>
      <c r="G87" s="42"/>
      <c r="H87" s="43"/>
      <c r="I87" s="42"/>
      <c r="J87" s="44"/>
      <c r="K87" s="42"/>
      <c r="L87" s="205">
        <f t="shared" si="1"/>
        <v>0</v>
      </c>
      <c r="N87" s="125"/>
    </row>
    <row r="88" spans="2:15">
      <c r="B88" s="286">
        <v>242</v>
      </c>
      <c r="C88" s="38"/>
      <c r="D88" s="39" t="s">
        <v>213</v>
      </c>
      <c r="E88" s="290">
        <f>IFERROR(VLOOKUP(B88,'AYRINTILI MİZAN'!$A$2:$G$2057,7,FALSE),0)</f>
        <v>0</v>
      </c>
      <c r="F88" s="41"/>
      <c r="G88" s="42"/>
      <c r="H88" s="43"/>
      <c r="I88" s="42"/>
      <c r="J88" s="44"/>
      <c r="K88" s="42"/>
      <c r="L88" s="205">
        <f t="shared" si="1"/>
        <v>0</v>
      </c>
      <c r="N88" s="125"/>
    </row>
    <row r="89" spans="2:15">
      <c r="B89" s="286">
        <v>243</v>
      </c>
      <c r="C89" s="38"/>
      <c r="D89" s="46" t="s">
        <v>111</v>
      </c>
      <c r="E89" s="290">
        <f>IFERROR(VLOOKUP(B89,'AYRINTILI MİZAN'!$A$2:$G$2057,7,FALSE),0)</f>
        <v>0</v>
      </c>
      <c r="F89" s="41"/>
      <c r="G89" s="42"/>
      <c r="H89" s="43"/>
      <c r="I89" s="42"/>
      <c r="J89" s="44"/>
      <c r="K89" s="42"/>
      <c r="L89" s="205">
        <f t="shared" si="1"/>
        <v>0</v>
      </c>
      <c r="N89" s="125"/>
    </row>
    <row r="90" spans="2:15">
      <c r="B90" s="286">
        <v>244</v>
      </c>
      <c r="C90" s="38"/>
      <c r="D90" s="46" t="s">
        <v>112</v>
      </c>
      <c r="E90" s="290">
        <f>IFERROR(VLOOKUP(B90,'AYRINTILI MİZAN'!$A$2:$G$2057,7,FALSE),0)</f>
        <v>0</v>
      </c>
      <c r="F90" s="41"/>
      <c r="G90" s="42"/>
      <c r="H90" s="43"/>
      <c r="I90" s="42"/>
      <c r="J90" s="44"/>
      <c r="K90" s="42"/>
      <c r="L90" s="205">
        <f t="shared" si="1"/>
        <v>0</v>
      </c>
      <c r="N90" s="125"/>
    </row>
    <row r="91" spans="2:15">
      <c r="B91" s="286">
        <v>245</v>
      </c>
      <c r="C91" s="38"/>
      <c r="D91" s="39" t="s">
        <v>214</v>
      </c>
      <c r="E91" s="290">
        <f>IFERROR(VLOOKUP(B91,'AYRINTILI MİZAN'!$A$2:$G$2057,7,FALSE),0)</f>
        <v>0</v>
      </c>
      <c r="F91" s="41"/>
      <c r="G91" s="42"/>
      <c r="H91" s="43"/>
      <c r="I91" s="42"/>
      <c r="J91" s="44"/>
      <c r="K91" s="42"/>
      <c r="L91" s="205">
        <f t="shared" si="1"/>
        <v>0</v>
      </c>
      <c r="N91" s="125"/>
    </row>
    <row r="92" spans="2:15">
      <c r="B92" s="286">
        <v>246</v>
      </c>
      <c r="C92" s="38"/>
      <c r="D92" s="46" t="s">
        <v>113</v>
      </c>
      <c r="E92" s="290">
        <f>IFERROR(VLOOKUP(B92,'AYRINTILI MİZAN'!$A$2:$G$2057,7,FALSE),0)</f>
        <v>0</v>
      </c>
      <c r="F92" s="41"/>
      <c r="G92" s="42"/>
      <c r="H92" s="43"/>
      <c r="I92" s="42"/>
      <c r="J92" s="44"/>
      <c r="K92" s="42"/>
      <c r="L92" s="205">
        <f t="shared" si="1"/>
        <v>0</v>
      </c>
      <c r="N92" s="125"/>
    </row>
    <row r="93" spans="2:15">
      <c r="B93" s="286">
        <v>247</v>
      </c>
      <c r="C93" s="38"/>
      <c r="D93" s="46" t="s">
        <v>114</v>
      </c>
      <c r="E93" s="290">
        <f>IFERROR(VLOOKUP(B93,'AYRINTILI MİZAN'!$A$2:$G$2057,7,FALSE),0)</f>
        <v>0</v>
      </c>
      <c r="F93" s="41"/>
      <c r="G93" s="42"/>
      <c r="H93" s="43"/>
      <c r="I93" s="42"/>
      <c r="J93" s="44"/>
      <c r="K93" s="42"/>
      <c r="L93" s="205">
        <f t="shared" si="1"/>
        <v>0</v>
      </c>
      <c r="N93" s="125"/>
    </row>
    <row r="94" spans="2:15">
      <c r="B94" s="286">
        <v>248</v>
      </c>
      <c r="C94" s="38"/>
      <c r="D94" s="39" t="s">
        <v>215</v>
      </c>
      <c r="E94" s="290">
        <f>IFERROR(VLOOKUP(B94,'AYRINTILI MİZAN'!$A$2:$G$2057,7,FALSE),0)</f>
        <v>0</v>
      </c>
      <c r="F94" s="41"/>
      <c r="G94" s="42"/>
      <c r="H94" s="43"/>
      <c r="I94" s="42"/>
      <c r="J94" s="44"/>
      <c r="K94" s="42"/>
      <c r="L94" s="205">
        <f t="shared" si="1"/>
        <v>0</v>
      </c>
      <c r="N94" s="125"/>
    </row>
    <row r="95" spans="2:15">
      <c r="B95" s="286">
        <v>249</v>
      </c>
      <c r="C95" s="38"/>
      <c r="D95" s="46" t="s">
        <v>115</v>
      </c>
      <c r="E95" s="290">
        <f>IFERROR(VLOOKUP(B95,'AYRINTILI MİZAN'!$A$2:$G$2057,7,FALSE),0)</f>
        <v>0</v>
      </c>
      <c r="F95" s="41"/>
      <c r="G95" s="42"/>
      <c r="H95" s="43"/>
      <c r="I95" s="42"/>
      <c r="J95" s="44"/>
      <c r="K95" s="42"/>
      <c r="L95" s="205">
        <f t="shared" si="1"/>
        <v>0</v>
      </c>
      <c r="N95" s="125"/>
    </row>
    <row r="96" spans="2:15">
      <c r="B96" s="38" t="s">
        <v>352</v>
      </c>
      <c r="C96" s="38"/>
      <c r="D96" s="46"/>
      <c r="E96" s="290">
        <f>IFERROR(VLOOKUP(B96,'AYRINTILI MİZAN'!$A$2:$G$2057,7,FALSE),0)</f>
        <v>0</v>
      </c>
      <c r="F96" s="41"/>
      <c r="G96" s="42"/>
      <c r="H96" s="43"/>
      <c r="I96" s="42"/>
      <c r="J96" s="44"/>
      <c r="K96" s="42"/>
      <c r="L96" s="205">
        <f t="shared" si="1"/>
        <v>0</v>
      </c>
      <c r="N96" s="125"/>
    </row>
    <row r="97" spans="2:20">
      <c r="B97" s="286">
        <v>250</v>
      </c>
      <c r="C97" s="38"/>
      <c r="D97" s="39" t="s">
        <v>101</v>
      </c>
      <c r="E97" s="290">
        <f>IFERROR(VLOOKUP(B97,'AYRINTILI MİZAN'!$A$2:$G$2057,7,FALSE),0)</f>
        <v>0</v>
      </c>
      <c r="F97" s="41"/>
      <c r="G97" s="42"/>
      <c r="H97" s="43"/>
      <c r="I97" s="42"/>
      <c r="J97" s="44"/>
      <c r="K97" s="42"/>
      <c r="L97" s="205">
        <f t="shared" si="1"/>
        <v>0</v>
      </c>
      <c r="N97" s="125"/>
      <c r="O97" s="47"/>
      <c r="P97" s="56"/>
      <c r="Q97" s="47"/>
      <c r="R97" s="67"/>
      <c r="S97" s="67"/>
      <c r="T97" s="47"/>
    </row>
    <row r="98" spans="2:20">
      <c r="B98" s="286">
        <v>251</v>
      </c>
      <c r="C98" s="38"/>
      <c r="D98" s="39" t="s">
        <v>303</v>
      </c>
      <c r="E98" s="290">
        <f>IFERROR(VLOOKUP(B98,'AYRINTILI MİZAN'!$A$2:$G$2057,7,FALSE),0)</f>
        <v>0</v>
      </c>
      <c r="F98" s="41"/>
      <c r="G98" s="42"/>
      <c r="H98" s="43"/>
      <c r="I98" s="42"/>
      <c r="J98" s="44"/>
      <c r="K98" s="42"/>
      <c r="L98" s="205">
        <f t="shared" si="1"/>
        <v>0</v>
      </c>
      <c r="M98" s="191"/>
      <c r="N98" s="125"/>
      <c r="O98" s="47"/>
      <c r="P98" s="56"/>
      <c r="Q98" s="47"/>
    </row>
    <row r="99" spans="2:20">
      <c r="B99" s="286">
        <v>252</v>
      </c>
      <c r="C99" s="38"/>
      <c r="D99" s="39" t="s">
        <v>216</v>
      </c>
      <c r="E99" s="290">
        <f>IFERROR(VLOOKUP(B99,'AYRINTILI MİZAN'!$A$2:$G$2057,7,FALSE),0)</f>
        <v>0</v>
      </c>
      <c r="F99" s="41"/>
      <c r="G99" s="42"/>
      <c r="H99" s="43"/>
      <c r="I99" s="42"/>
      <c r="J99" s="44"/>
      <c r="K99" s="42"/>
      <c r="L99" s="205">
        <f t="shared" si="1"/>
        <v>0</v>
      </c>
      <c r="N99" s="125"/>
      <c r="O99" s="47"/>
      <c r="P99" s="56"/>
      <c r="Q99" s="47"/>
    </row>
    <row r="100" spans="2:20">
      <c r="B100" s="286">
        <v>253</v>
      </c>
      <c r="C100" s="38"/>
      <c r="D100" s="39" t="s">
        <v>283</v>
      </c>
      <c r="E100" s="290">
        <f>IFERROR(VLOOKUP(B100,'AYRINTILI MİZAN'!$A$2:$G$2057,7,FALSE),0)</f>
        <v>0</v>
      </c>
      <c r="F100" s="41"/>
      <c r="G100" s="42"/>
      <c r="H100" s="43"/>
      <c r="I100" s="42"/>
      <c r="J100" s="44"/>
      <c r="K100" s="42"/>
      <c r="L100" s="205">
        <f t="shared" si="1"/>
        <v>0</v>
      </c>
      <c r="N100" s="125"/>
      <c r="O100" s="47"/>
      <c r="P100" s="56"/>
      <c r="Q100" s="47"/>
    </row>
    <row r="101" spans="2:20">
      <c r="B101" s="286">
        <v>254</v>
      </c>
      <c r="C101" s="38"/>
      <c r="D101" s="39" t="s">
        <v>201</v>
      </c>
      <c r="E101" s="290">
        <f>IFERROR(VLOOKUP(B101,'AYRINTILI MİZAN'!$A$2:$G$2057,7,FALSE),0)</f>
        <v>0</v>
      </c>
      <c r="F101" s="41"/>
      <c r="G101" s="42"/>
      <c r="H101" s="43"/>
      <c r="I101" s="42"/>
      <c r="J101" s="44"/>
      <c r="K101" s="42"/>
      <c r="L101" s="205">
        <f t="shared" si="1"/>
        <v>0</v>
      </c>
      <c r="M101" s="191"/>
      <c r="N101" s="125"/>
      <c r="O101" s="47"/>
      <c r="P101" s="56"/>
      <c r="Q101" s="47"/>
    </row>
    <row r="102" spans="2:20">
      <c r="B102" s="286">
        <v>255</v>
      </c>
      <c r="C102" s="472" t="s">
        <v>1072</v>
      </c>
      <c r="D102" s="39" t="s">
        <v>217</v>
      </c>
      <c r="E102" s="290">
        <f>IFERROR(VLOOKUP(B102,'AYRINTILI MİZAN'!$A$2:$G$2057,7,FALSE),0)</f>
        <v>4323</v>
      </c>
      <c r="F102" s="41"/>
      <c r="G102" s="42"/>
      <c r="H102" s="43"/>
      <c r="I102" s="42"/>
      <c r="J102" s="44"/>
      <c r="K102" s="42"/>
      <c r="L102" s="205">
        <f t="shared" si="1"/>
        <v>4323</v>
      </c>
      <c r="N102" s="125"/>
      <c r="O102" s="47"/>
      <c r="P102" s="56"/>
      <c r="Q102" s="47"/>
    </row>
    <row r="103" spans="2:20">
      <c r="B103" s="286">
        <v>256</v>
      </c>
      <c r="C103" s="38"/>
      <c r="D103" s="39" t="s">
        <v>218</v>
      </c>
      <c r="E103" s="290">
        <f>IFERROR(VLOOKUP(B103,'AYRINTILI MİZAN'!$A$2:$G$2057,7,FALSE),0)</f>
        <v>0</v>
      </c>
      <c r="F103" s="41"/>
      <c r="G103" s="42"/>
      <c r="H103" s="43"/>
      <c r="I103" s="42"/>
      <c r="J103" s="44"/>
      <c r="K103" s="42"/>
      <c r="L103" s="205">
        <f t="shared" si="1"/>
        <v>0</v>
      </c>
      <c r="N103" s="125"/>
      <c r="P103" s="56"/>
    </row>
    <row r="104" spans="2:20">
      <c r="B104" s="286">
        <v>257</v>
      </c>
      <c r="C104" s="472" t="s">
        <v>1072</v>
      </c>
      <c r="D104" s="46" t="s">
        <v>116</v>
      </c>
      <c r="E104" s="290">
        <f>IFERROR(VLOOKUP(B104,'AYRINTILI MİZAN'!$A$2:$G$2057,7,FALSE),0)</f>
        <v>-4132</v>
      </c>
      <c r="F104" s="41"/>
      <c r="G104" s="42"/>
      <c r="H104" s="43"/>
      <c r="I104" s="42"/>
      <c r="J104" s="44"/>
      <c r="K104" s="42"/>
      <c r="L104" s="205">
        <f t="shared" si="1"/>
        <v>-4132</v>
      </c>
      <c r="N104" s="125"/>
      <c r="O104" s="47"/>
      <c r="P104" s="56"/>
      <c r="Q104" s="47"/>
    </row>
    <row r="105" spans="2:20">
      <c r="B105" s="38" t="s">
        <v>352</v>
      </c>
      <c r="C105" s="38"/>
      <c r="D105" s="46"/>
      <c r="E105" s="290">
        <f>IFERROR(VLOOKUP(B105,'AYRINTILI MİZAN'!$A$2:$G$2057,7,FALSE),0)</f>
        <v>0</v>
      </c>
      <c r="F105" s="41"/>
      <c r="G105" s="42"/>
      <c r="H105" s="43"/>
      <c r="I105" s="42"/>
      <c r="J105" s="44"/>
      <c r="K105" s="42"/>
      <c r="L105" s="205">
        <f t="shared" si="1"/>
        <v>0</v>
      </c>
      <c r="M105" s="191"/>
      <c r="N105" s="125"/>
      <c r="O105" s="47"/>
      <c r="P105" s="56"/>
    </row>
    <row r="106" spans="2:20">
      <c r="B106" s="286">
        <v>258</v>
      </c>
      <c r="C106" s="38"/>
      <c r="D106" s="39" t="s">
        <v>219</v>
      </c>
      <c r="E106" s="290">
        <f>IFERROR(VLOOKUP(B106,'AYRINTILI MİZAN'!$A$2:$G$2057,7,FALSE),0)</f>
        <v>0</v>
      </c>
      <c r="F106" s="41"/>
      <c r="G106" s="42"/>
      <c r="H106" s="43"/>
      <c r="I106" s="42"/>
      <c r="J106" s="44"/>
      <c r="K106" s="42"/>
      <c r="L106" s="205">
        <f t="shared" si="1"/>
        <v>0</v>
      </c>
      <c r="N106" s="125"/>
      <c r="O106" s="47"/>
      <c r="P106" s="56"/>
    </row>
    <row r="107" spans="2:20">
      <c r="B107" s="286">
        <v>259</v>
      </c>
      <c r="C107" s="38"/>
      <c r="D107" s="39" t="s">
        <v>220</v>
      </c>
      <c r="E107" s="290">
        <f>IFERROR(VLOOKUP(B107,'AYRINTILI MİZAN'!$A$2:$G$2057,7,FALSE),0)</f>
        <v>0</v>
      </c>
      <c r="F107" s="41"/>
      <c r="G107" s="42"/>
      <c r="H107" s="43"/>
      <c r="I107" s="42"/>
      <c r="J107" s="44"/>
      <c r="K107" s="42"/>
      <c r="L107" s="205">
        <f t="shared" si="1"/>
        <v>0</v>
      </c>
      <c r="N107" s="125"/>
      <c r="P107" s="56"/>
    </row>
    <row r="108" spans="2:20">
      <c r="B108" s="38"/>
      <c r="C108" s="38"/>
      <c r="D108" s="39" t="s">
        <v>22</v>
      </c>
      <c r="E108" s="290">
        <f>IFERROR(VLOOKUP(B108,'AYRINTILI MİZAN'!$A$2:$G$2057,7,FALSE),0)</f>
        <v>0</v>
      </c>
      <c r="F108" s="41"/>
      <c r="G108" s="42"/>
      <c r="H108" s="43"/>
      <c r="I108" s="42"/>
      <c r="J108" s="44"/>
      <c r="K108" s="42"/>
      <c r="L108" s="205">
        <f t="shared" si="1"/>
        <v>0</v>
      </c>
      <c r="N108" s="125"/>
      <c r="O108" s="67"/>
      <c r="P108" s="56"/>
    </row>
    <row r="109" spans="2:20">
      <c r="B109" s="38" t="s">
        <v>352</v>
      </c>
      <c r="C109" s="38"/>
      <c r="D109" s="39"/>
      <c r="E109" s="290">
        <f>IFERROR(VLOOKUP(B109,'AYRINTILI MİZAN'!$A$2:$G$2057,7,FALSE),0)</f>
        <v>0</v>
      </c>
      <c r="F109" s="41"/>
      <c r="G109" s="42"/>
      <c r="H109" s="43"/>
      <c r="I109" s="42"/>
      <c r="J109" s="44"/>
      <c r="K109" s="42"/>
      <c r="L109" s="205">
        <f t="shared" si="1"/>
        <v>0</v>
      </c>
      <c r="N109" s="125"/>
      <c r="O109" s="67"/>
      <c r="P109" s="56"/>
    </row>
    <row r="110" spans="2:20">
      <c r="B110" s="286">
        <v>260</v>
      </c>
      <c r="C110" s="472" t="s">
        <v>1073</v>
      </c>
      <c r="D110" s="39" t="s">
        <v>221</v>
      </c>
      <c r="E110" s="290">
        <f>IFERROR(VLOOKUP(B110,'AYRINTILI MİZAN'!$A$2:$G$2057,7,FALSE),0)</f>
        <v>10600</v>
      </c>
      <c r="F110" s="41"/>
      <c r="G110" s="42"/>
      <c r="H110" s="43"/>
      <c r="I110" s="42"/>
      <c r="J110" s="44"/>
      <c r="K110" s="42"/>
      <c r="L110" s="205">
        <f t="shared" si="1"/>
        <v>10600</v>
      </c>
      <c r="N110" s="125"/>
      <c r="P110" s="56"/>
      <c r="Q110" s="47"/>
    </row>
    <row r="111" spans="2:20">
      <c r="B111" s="286">
        <v>261</v>
      </c>
      <c r="C111" s="38"/>
      <c r="D111" s="39" t="s">
        <v>222</v>
      </c>
      <c r="E111" s="290">
        <f>IFERROR(VLOOKUP(B111,'AYRINTILI MİZAN'!$A$2:$G$2057,7,FALSE),0)</f>
        <v>0</v>
      </c>
      <c r="F111" s="41"/>
      <c r="G111" s="42"/>
      <c r="H111" s="43"/>
      <c r="I111" s="42"/>
      <c r="J111" s="44"/>
      <c r="K111" s="42"/>
      <c r="L111" s="205">
        <f t="shared" si="1"/>
        <v>0</v>
      </c>
      <c r="M111" s="191"/>
      <c r="N111" s="125"/>
      <c r="O111" s="47"/>
      <c r="P111" s="56"/>
    </row>
    <row r="112" spans="2:20">
      <c r="B112" s="286">
        <v>262</v>
      </c>
      <c r="C112" s="472" t="s">
        <v>1073</v>
      </c>
      <c r="D112" s="39" t="s">
        <v>223</v>
      </c>
      <c r="E112" s="290">
        <f>IFERROR(VLOOKUP(B112,'AYRINTILI MİZAN'!$A$2:$G$2057,7,FALSE),0)</f>
        <v>9033</v>
      </c>
      <c r="F112" s="41"/>
      <c r="G112" s="42"/>
      <c r="H112" s="43"/>
      <c r="I112" s="42"/>
      <c r="J112" s="44"/>
      <c r="K112" s="42"/>
      <c r="L112" s="205">
        <f t="shared" si="1"/>
        <v>9033</v>
      </c>
      <c r="N112" s="125"/>
      <c r="O112" s="47"/>
      <c r="P112" s="56"/>
    </row>
    <row r="113" spans="2:17">
      <c r="B113" s="286">
        <v>263</v>
      </c>
      <c r="C113" s="38"/>
      <c r="D113" s="39" t="s">
        <v>224</v>
      </c>
      <c r="E113" s="290">
        <f>IFERROR(VLOOKUP(B113,'AYRINTILI MİZAN'!$A$2:$G$2057,7,FALSE),0)</f>
        <v>0</v>
      </c>
      <c r="F113" s="41"/>
      <c r="G113" s="42"/>
      <c r="H113" s="43"/>
      <c r="I113" s="42"/>
      <c r="J113" s="44"/>
      <c r="K113" s="42"/>
      <c r="L113" s="205">
        <f t="shared" si="1"/>
        <v>0</v>
      </c>
      <c r="N113" s="125"/>
      <c r="O113" s="47"/>
      <c r="P113" s="56"/>
    </row>
    <row r="114" spans="2:17">
      <c r="B114" s="286">
        <v>264</v>
      </c>
      <c r="C114" s="38"/>
      <c r="D114" s="39" t="s">
        <v>225</v>
      </c>
      <c r="E114" s="290">
        <f>IFERROR(VLOOKUP(B114,'AYRINTILI MİZAN'!$A$2:$G$2057,7,FALSE),0)</f>
        <v>0</v>
      </c>
      <c r="F114" s="41"/>
      <c r="G114" s="42"/>
      <c r="H114" s="43"/>
      <c r="I114" s="42"/>
      <c r="J114" s="44"/>
      <c r="K114" s="42"/>
      <c r="L114" s="205">
        <f t="shared" si="1"/>
        <v>0</v>
      </c>
      <c r="N114" s="125"/>
      <c r="O114" s="47"/>
      <c r="P114" s="56"/>
      <c r="Q114" s="47"/>
    </row>
    <row r="115" spans="2:17">
      <c r="B115" s="286">
        <v>267</v>
      </c>
      <c r="C115" s="38"/>
      <c r="D115" s="39" t="s">
        <v>39</v>
      </c>
      <c r="E115" s="290">
        <f>IFERROR(VLOOKUP(B115,'AYRINTILI MİZAN'!$A$2:$G$2057,7,FALSE),0)</f>
        <v>0</v>
      </c>
      <c r="F115" s="41"/>
      <c r="G115" s="42"/>
      <c r="H115" s="43"/>
      <c r="I115" s="42"/>
      <c r="J115" s="44"/>
      <c r="K115" s="42"/>
      <c r="L115" s="205">
        <f t="shared" si="1"/>
        <v>0</v>
      </c>
      <c r="N115" s="125"/>
      <c r="O115" s="47"/>
      <c r="P115" s="56"/>
    </row>
    <row r="116" spans="2:17">
      <c r="B116" s="286">
        <v>268</v>
      </c>
      <c r="C116" s="472" t="s">
        <v>1073</v>
      </c>
      <c r="D116" s="46" t="s">
        <v>117</v>
      </c>
      <c r="E116" s="290">
        <f>IFERROR(VLOOKUP(B116,'AYRINTILI MİZAN'!$A$2:$G$2057,7,FALSE),0)</f>
        <v>-14827</v>
      </c>
      <c r="F116" s="41">
        <f>'Geçmiş Yıl'!C6</f>
        <v>357</v>
      </c>
      <c r="G116" s="42"/>
      <c r="H116" s="43"/>
      <c r="I116" s="42"/>
      <c r="J116" s="44">
        <f>Düzeltmeler!C6</f>
        <v>36</v>
      </c>
      <c r="K116" s="42"/>
      <c r="L116" s="205">
        <f t="shared" si="1"/>
        <v>-14434</v>
      </c>
      <c r="N116" s="125"/>
      <c r="O116" s="47"/>
      <c r="P116" s="56"/>
      <c r="Q116" s="47"/>
    </row>
    <row r="117" spans="2:17">
      <c r="B117" s="286">
        <v>269</v>
      </c>
      <c r="C117" s="38"/>
      <c r="D117" s="39" t="s">
        <v>226</v>
      </c>
      <c r="E117" s="290">
        <f>IFERROR(VLOOKUP(B117,'AYRINTILI MİZAN'!$A$2:$G$2057,7,FALSE),0)</f>
        <v>0</v>
      </c>
      <c r="F117" s="41"/>
      <c r="G117" s="42"/>
      <c r="H117" s="43"/>
      <c r="I117" s="42"/>
      <c r="J117" s="44"/>
      <c r="K117" s="42"/>
      <c r="L117" s="205">
        <f t="shared" si="1"/>
        <v>0</v>
      </c>
      <c r="N117" s="125"/>
      <c r="O117" s="56"/>
      <c r="P117" s="56"/>
    </row>
    <row r="118" spans="2:17">
      <c r="B118" s="286">
        <v>271</v>
      </c>
      <c r="C118" s="38"/>
      <c r="D118" s="39" t="s">
        <v>227</v>
      </c>
      <c r="E118" s="290">
        <f>IFERROR(VLOOKUP(B118,'AYRINTILI MİZAN'!$A$2:$G$2057,7,FALSE),0)</f>
        <v>0</v>
      </c>
      <c r="F118" s="41"/>
      <c r="G118" s="42"/>
      <c r="H118" s="43"/>
      <c r="I118" s="42"/>
      <c r="J118" s="44"/>
      <c r="K118" s="42"/>
      <c r="L118" s="205">
        <f t="shared" si="1"/>
        <v>0</v>
      </c>
      <c r="N118" s="125"/>
      <c r="O118" s="56"/>
      <c r="P118" s="56"/>
    </row>
    <row r="119" spans="2:17">
      <c r="B119" s="286">
        <v>272</v>
      </c>
      <c r="C119" s="38"/>
      <c r="D119" s="39" t="s">
        <v>228</v>
      </c>
      <c r="E119" s="290">
        <f>IFERROR(VLOOKUP(B119,'AYRINTILI MİZAN'!$A$2:$G$2057,7,FALSE),0)</f>
        <v>0</v>
      </c>
      <c r="F119" s="41"/>
      <c r="G119" s="42"/>
      <c r="H119" s="43"/>
      <c r="I119" s="42"/>
      <c r="J119" s="44"/>
      <c r="K119" s="42"/>
      <c r="L119" s="205">
        <f t="shared" si="1"/>
        <v>0</v>
      </c>
      <c r="N119" s="125"/>
      <c r="P119" s="56"/>
    </row>
    <row r="120" spans="2:17">
      <c r="B120" s="38" t="s">
        <v>352</v>
      </c>
      <c r="C120" s="38"/>
      <c r="D120" s="39"/>
      <c r="E120" s="290">
        <f>IFERROR(VLOOKUP(B120,'AYRINTILI MİZAN'!$A$2:$G$2057,7,FALSE),0)</f>
        <v>0</v>
      </c>
      <c r="F120" s="41"/>
      <c r="G120" s="42"/>
      <c r="H120" s="43"/>
      <c r="I120" s="42"/>
      <c r="J120" s="44"/>
      <c r="K120" s="42"/>
      <c r="L120" s="205">
        <f t="shared" si="1"/>
        <v>0</v>
      </c>
      <c r="N120" s="125"/>
      <c r="P120" s="56"/>
    </row>
    <row r="121" spans="2:17">
      <c r="B121" s="286">
        <v>277</v>
      </c>
      <c r="C121" s="38"/>
      <c r="D121" s="39" t="s">
        <v>229</v>
      </c>
      <c r="E121" s="290">
        <f>IFERROR(VLOOKUP(B121,'AYRINTILI MİZAN'!$A$2:$G$2057,7,FALSE),0)</f>
        <v>0</v>
      </c>
      <c r="F121" s="41"/>
      <c r="G121" s="42"/>
      <c r="H121" s="43"/>
      <c r="I121" s="42"/>
      <c r="J121" s="44"/>
      <c r="K121" s="42"/>
      <c r="L121" s="205">
        <f t="shared" si="1"/>
        <v>0</v>
      </c>
      <c r="N121" s="125"/>
      <c r="P121" s="56"/>
    </row>
    <row r="122" spans="2:17">
      <c r="B122" s="286">
        <v>278</v>
      </c>
      <c r="C122" s="38"/>
      <c r="D122" s="46" t="s">
        <v>118</v>
      </c>
      <c r="E122" s="290">
        <f>IFERROR(VLOOKUP(B122,'AYRINTILI MİZAN'!$A$2:$G$2057,7,FALSE),0)</f>
        <v>0</v>
      </c>
      <c r="F122" s="41"/>
      <c r="G122" s="42"/>
      <c r="H122" s="43"/>
      <c r="I122" s="42"/>
      <c r="J122" s="44"/>
      <c r="K122" s="42"/>
      <c r="L122" s="205">
        <f t="shared" si="1"/>
        <v>0</v>
      </c>
      <c r="N122" s="125"/>
      <c r="P122" s="56"/>
    </row>
    <row r="123" spans="2:17">
      <c r="B123" s="286">
        <v>279</v>
      </c>
      <c r="C123" s="38"/>
      <c r="D123" s="39" t="s">
        <v>230</v>
      </c>
      <c r="E123" s="290">
        <f>IFERROR(VLOOKUP(B123,'AYRINTILI MİZAN'!$A$2:$G$2057,7,FALSE),0)</f>
        <v>0</v>
      </c>
      <c r="F123" s="41"/>
      <c r="G123" s="42"/>
      <c r="H123" s="43"/>
      <c r="I123" s="42"/>
      <c r="J123" s="44"/>
      <c r="K123" s="42"/>
      <c r="L123" s="205">
        <f t="shared" si="1"/>
        <v>0</v>
      </c>
      <c r="N123" s="125"/>
      <c r="P123" s="56"/>
    </row>
    <row r="124" spans="2:17">
      <c r="B124" s="38"/>
      <c r="C124" s="38"/>
      <c r="D124" s="39" t="s">
        <v>100</v>
      </c>
      <c r="E124" s="290">
        <f>IFERROR(VLOOKUP(B124,'AYRINTILI MİZAN'!$A$2:$G$2057,7,FALSE),0)</f>
        <v>0</v>
      </c>
      <c r="F124" s="41"/>
      <c r="G124" s="42"/>
      <c r="H124" s="43"/>
      <c r="I124" s="42"/>
      <c r="J124" s="44"/>
      <c r="K124" s="42"/>
      <c r="L124" s="205">
        <f t="shared" si="1"/>
        <v>0</v>
      </c>
      <c r="N124" s="125"/>
      <c r="P124" s="56"/>
    </row>
    <row r="125" spans="2:17">
      <c r="B125" s="286">
        <v>280</v>
      </c>
      <c r="C125" s="472" t="s">
        <v>1074</v>
      </c>
      <c r="D125" s="39" t="s">
        <v>231</v>
      </c>
      <c r="E125" s="290">
        <f>IFERROR(VLOOKUP(B125,'AYRINTILI MİZAN'!$A$2:$G$2057,7,FALSE),0)</f>
        <v>620</v>
      </c>
      <c r="F125" s="41"/>
      <c r="G125" s="42"/>
      <c r="H125" s="43"/>
      <c r="I125" s="42">
        <f>Tasnifler!D13</f>
        <v>620</v>
      </c>
      <c r="J125" s="44"/>
      <c r="K125" s="42"/>
      <c r="L125" s="205">
        <f t="shared" si="1"/>
        <v>0</v>
      </c>
      <c r="N125" s="125"/>
      <c r="P125" s="56"/>
    </row>
    <row r="126" spans="2:17">
      <c r="B126" s="286">
        <v>281</v>
      </c>
      <c r="C126" s="38"/>
      <c r="D126" s="39" t="s">
        <v>232</v>
      </c>
      <c r="E126" s="290">
        <f>IFERROR(VLOOKUP(B126,'AYRINTILI MİZAN'!$A$2:$G$2057,7,FALSE),0)</f>
        <v>0</v>
      </c>
      <c r="F126" s="41"/>
      <c r="G126" s="42"/>
      <c r="H126" s="43"/>
      <c r="I126" s="42"/>
      <c r="J126" s="44"/>
      <c r="K126" s="42"/>
      <c r="L126" s="205">
        <f t="shared" si="1"/>
        <v>0</v>
      </c>
      <c r="N126" s="125"/>
      <c r="P126" s="56"/>
    </row>
    <row r="127" spans="2:17">
      <c r="B127" s="286">
        <v>291</v>
      </c>
      <c r="C127" s="38"/>
      <c r="D127" s="39" t="s">
        <v>233</v>
      </c>
      <c r="E127" s="290">
        <f>IFERROR(VLOOKUP(B127,'AYRINTILI MİZAN'!$A$2:$G$2057,7,FALSE),0)</f>
        <v>0</v>
      </c>
      <c r="F127" s="41"/>
      <c r="G127" s="42"/>
      <c r="H127" s="43"/>
      <c r="I127" s="42"/>
      <c r="J127" s="44"/>
      <c r="K127" s="42"/>
      <c r="L127" s="205">
        <f t="shared" si="1"/>
        <v>0</v>
      </c>
      <c r="N127" s="125"/>
      <c r="P127" s="56"/>
    </row>
    <row r="128" spans="2:17" ht="12" customHeight="1">
      <c r="B128" s="286">
        <v>292</v>
      </c>
      <c r="C128" s="38"/>
      <c r="D128" s="39" t="s">
        <v>234</v>
      </c>
      <c r="E128" s="290">
        <f>IFERROR(VLOOKUP(B128,'AYRINTILI MİZAN'!$A$2:$G$2057,7,FALSE),0)</f>
        <v>0</v>
      </c>
      <c r="F128" s="41"/>
      <c r="G128" s="42"/>
      <c r="H128" s="43"/>
      <c r="I128" s="42"/>
      <c r="J128" s="44"/>
      <c r="K128" s="42"/>
      <c r="L128" s="205">
        <f t="shared" si="1"/>
        <v>0</v>
      </c>
      <c r="N128" s="125"/>
      <c r="P128" s="56"/>
    </row>
    <row r="129" spans="2:14">
      <c r="B129" s="286">
        <v>293</v>
      </c>
      <c r="C129" s="38"/>
      <c r="D129" s="39" t="s">
        <v>235</v>
      </c>
      <c r="E129" s="290">
        <f>IFERROR(VLOOKUP(B129,'AYRINTILI MİZAN'!$A$2:$G$2057,7,FALSE),0)</f>
        <v>0</v>
      </c>
      <c r="F129" s="41"/>
      <c r="G129" s="42"/>
      <c r="H129" s="43"/>
      <c r="I129" s="42"/>
      <c r="J129" s="44"/>
      <c r="K129" s="42"/>
      <c r="L129" s="205">
        <f t="shared" si="1"/>
        <v>0</v>
      </c>
      <c r="N129" s="125"/>
    </row>
    <row r="130" spans="2:14">
      <c r="B130" s="286">
        <v>294</v>
      </c>
      <c r="C130" s="38"/>
      <c r="D130" s="46" t="s">
        <v>119</v>
      </c>
      <c r="E130" s="290">
        <f>IFERROR(VLOOKUP(B130,'AYRINTILI MİZAN'!$A$2:$G$2057,7,FALSE),0)</f>
        <v>0</v>
      </c>
      <c r="F130" s="41"/>
      <c r="G130" s="42"/>
      <c r="H130" s="43"/>
      <c r="I130" s="42"/>
      <c r="J130" s="44"/>
      <c r="K130" s="42"/>
      <c r="L130" s="205">
        <f t="shared" si="1"/>
        <v>0</v>
      </c>
      <c r="N130" s="125"/>
    </row>
    <row r="131" spans="2:14">
      <c r="B131" s="286">
        <v>295</v>
      </c>
      <c r="C131" s="38"/>
      <c r="D131" s="39" t="s">
        <v>236</v>
      </c>
      <c r="E131" s="290">
        <f>IFERROR(VLOOKUP(B131,'AYRINTILI MİZAN'!$A$2:$G$2057,7,FALSE),0)</f>
        <v>0</v>
      </c>
      <c r="F131" s="41"/>
      <c r="G131" s="42"/>
      <c r="H131" s="43"/>
      <c r="I131" s="42"/>
      <c r="J131" s="44"/>
      <c r="K131" s="42"/>
      <c r="L131" s="205">
        <f t="shared" si="1"/>
        <v>0</v>
      </c>
      <c r="N131" s="125"/>
    </row>
    <row r="132" spans="2:14" ht="13.5" thickBot="1">
      <c r="B132" s="287">
        <v>297</v>
      </c>
      <c r="C132" s="49"/>
      <c r="D132" s="114" t="s">
        <v>237</v>
      </c>
      <c r="E132" s="290">
        <f>IFERROR(VLOOKUP(B132,'AYRINTILI MİZAN'!$A$2:$G$2057,7,FALSE),0)</f>
        <v>0</v>
      </c>
      <c r="F132" s="41"/>
      <c r="G132" s="42"/>
      <c r="H132" s="43"/>
      <c r="I132" s="42"/>
      <c r="J132" s="44"/>
      <c r="K132" s="42"/>
      <c r="L132" s="206">
        <f t="shared" si="1"/>
        <v>0</v>
      </c>
      <c r="N132" s="125"/>
    </row>
    <row r="133" spans="2:14" ht="13.5" thickBot="1">
      <c r="D133" s="63" t="s">
        <v>123</v>
      </c>
      <c r="E133" s="51">
        <f>SUM(E6:E132)</f>
        <v>8842078</v>
      </c>
      <c r="F133" s="51">
        <f t="shared" ref="F133:K133" si="2">SUM(F6:F132)</f>
        <v>357</v>
      </c>
      <c r="G133" s="51">
        <f t="shared" si="2"/>
        <v>0</v>
      </c>
      <c r="H133" s="51">
        <f t="shared" si="2"/>
        <v>968</v>
      </c>
      <c r="I133" s="51">
        <f t="shared" si="2"/>
        <v>968</v>
      </c>
      <c r="J133" s="51">
        <f t="shared" si="2"/>
        <v>36</v>
      </c>
      <c r="K133" s="51">
        <f t="shared" si="2"/>
        <v>0</v>
      </c>
      <c r="L133" s="204">
        <f>SUM(L6:L132)</f>
        <v>8842471</v>
      </c>
    </row>
    <row r="134" spans="2:14">
      <c r="E134" s="52"/>
      <c r="F134" s="53"/>
      <c r="G134" s="53"/>
      <c r="H134" s="53"/>
      <c r="I134" s="53"/>
      <c r="J134" s="53"/>
      <c r="K134" s="53"/>
      <c r="L134" s="52"/>
    </row>
    <row r="135" spans="2:14">
      <c r="E135" s="52">
        <f>E133-'RAPOR MİZANI- PASİF'!E100</f>
        <v>-1</v>
      </c>
      <c r="F135" s="53">
        <f>F133-G133</f>
        <v>357</v>
      </c>
      <c r="G135" s="53"/>
      <c r="H135" s="53">
        <f>H133-I133</f>
        <v>0</v>
      </c>
      <c r="I135" s="53"/>
      <c r="J135" s="53">
        <f>J133-K133</f>
        <v>36</v>
      </c>
      <c r="K135" s="53"/>
      <c r="L135" s="54"/>
    </row>
    <row r="136" spans="2:14">
      <c r="E136" s="52"/>
      <c r="F136" s="53">
        <f>'RAPOR MİZANI- PASİF'!F102</f>
        <v>-356</v>
      </c>
      <c r="G136" s="53"/>
      <c r="H136" s="53">
        <f>'RAPOR MİZANI- PASİF'!H102</f>
        <v>0</v>
      </c>
      <c r="I136" s="53"/>
      <c r="J136" s="53"/>
      <c r="K136" s="53"/>
      <c r="L136" s="52"/>
    </row>
    <row r="137" spans="2:14">
      <c r="F137" s="48">
        <f>'RAPOR MİZANI - GT'!F59</f>
        <v>0</v>
      </c>
      <c r="G137" s="48"/>
      <c r="H137" s="48">
        <f>'RAPOR MİZANI - GT'!H59</f>
        <v>0</v>
      </c>
      <c r="I137" s="48"/>
      <c r="J137" s="48">
        <f>'RAPOR MİZANI - GT'!J59</f>
        <v>0</v>
      </c>
      <c r="L137" s="47"/>
    </row>
    <row r="138" spans="2:14">
      <c r="F138" s="48"/>
      <c r="G138" s="48"/>
      <c r="H138" s="48"/>
      <c r="I138" s="48"/>
    </row>
    <row r="139" spans="2:14">
      <c r="F139" s="48"/>
      <c r="G139" s="48"/>
      <c r="H139" s="48"/>
      <c r="I139" s="48"/>
      <c r="J139" s="48"/>
      <c r="K139" s="48"/>
      <c r="L139" s="48"/>
    </row>
    <row r="140" spans="2:14">
      <c r="I140" s="67"/>
      <c r="K140" s="67"/>
    </row>
  </sheetData>
  <mergeCells count="5">
    <mergeCell ref="F5:G5"/>
    <mergeCell ref="H5:I5"/>
    <mergeCell ref="J5:K5"/>
    <mergeCell ref="B2:L2"/>
    <mergeCell ref="B3:L3"/>
  </mergeCells>
  <phoneticPr fontId="0" type="noConversion"/>
  <conditionalFormatting sqref="D6">
    <cfRule type="cellIs" dxfId="0" priority="1" stopIfTrue="1" operator="equal">
      <formula>$E$6=0</formula>
    </cfRule>
  </conditionalFormatting>
  <printOptions horizontalCentered="1"/>
  <pageMargins left="0" right="0" top="0.66" bottom="0.26" header="0" footer="0"/>
  <pageSetup paperSize="8" scale="65" orientation="portrait" copies="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11" enableFormatConditionsCalculation="0">
    <pageSetUpPr fitToPage="1"/>
  </sheetPr>
  <dimension ref="B2:T308"/>
  <sheetViews>
    <sheetView zoomScale="80" zoomScaleNormal="80" workbookViewId="0">
      <selection activeCell="G47" sqref="G47:J47"/>
    </sheetView>
  </sheetViews>
  <sheetFormatPr defaultRowHeight="12.75"/>
  <cols>
    <col min="1" max="1" width="1.7109375" style="28" customWidth="1"/>
    <col min="2" max="2" width="13.28515625" style="29" bestFit="1" customWidth="1"/>
    <col min="3" max="3" width="15.140625" style="30" customWidth="1"/>
    <col min="4" max="4" width="52" style="28" customWidth="1"/>
    <col min="5" max="5" width="19.7109375" style="47" bestFit="1" customWidth="1"/>
    <col min="6" max="11" width="16.7109375" style="28" customWidth="1"/>
    <col min="12" max="12" width="14.85546875" style="28" bestFit="1" customWidth="1"/>
    <col min="13" max="13" width="9.140625" style="28"/>
    <col min="14" max="14" width="19.28515625" style="28" hidden="1" customWidth="1"/>
    <col min="15" max="15" width="11.28515625" style="28" hidden="1" customWidth="1"/>
    <col min="16" max="16" width="12.28515625" style="28" hidden="1" customWidth="1"/>
    <col min="17" max="17" width="0" style="28" hidden="1" customWidth="1"/>
    <col min="18" max="16384" width="9.140625" style="28"/>
  </cols>
  <sheetData>
    <row r="2" spans="2:18" s="3" customFormat="1">
      <c r="B2" s="593" t="str">
        <f>'DENETİM BİLGİLERİ'!B3</f>
        <v>İDEALİST GAYRİMENKUL YATIRIM ORTAKLIĞI A.Ş.</v>
      </c>
      <c r="C2" s="593"/>
      <c r="D2" s="593"/>
      <c r="E2" s="593"/>
      <c r="F2" s="593"/>
      <c r="G2" s="593"/>
      <c r="H2" s="593"/>
      <c r="I2" s="593"/>
      <c r="J2" s="593"/>
      <c r="K2" s="593"/>
      <c r="L2" s="593"/>
    </row>
    <row r="3" spans="2:18" s="3" customFormat="1">
      <c r="B3" s="593" t="str">
        <f>'RAPOR MİZANI-AKTİF'!B3:L3</f>
        <v>31.12.2013 TARİHLİ DÜZELTİLMİŞ MİZANI</v>
      </c>
      <c r="C3" s="593"/>
      <c r="D3" s="593"/>
      <c r="E3" s="593"/>
      <c r="F3" s="593"/>
      <c r="G3" s="593"/>
      <c r="H3" s="593"/>
      <c r="I3" s="593"/>
      <c r="J3" s="593"/>
      <c r="K3" s="593"/>
      <c r="L3" s="593"/>
    </row>
    <row r="4" spans="2:18" s="3" customFormat="1" ht="13.5" thickBot="1">
      <c r="B4" s="4"/>
      <c r="C4" s="2"/>
      <c r="D4" s="2"/>
      <c r="E4" s="235"/>
      <c r="N4" s="263"/>
      <c r="O4" s="263"/>
      <c r="P4" s="263"/>
    </row>
    <row r="5" spans="2:18" s="7" customFormat="1" ht="13.5" thickBot="1">
      <c r="B5" s="5" t="s">
        <v>321</v>
      </c>
      <c r="C5" s="6" t="s">
        <v>866</v>
      </c>
      <c r="D5" s="5" t="s">
        <v>271</v>
      </c>
      <c r="E5" s="236" t="s">
        <v>156</v>
      </c>
      <c r="F5" s="590" t="s">
        <v>322</v>
      </c>
      <c r="G5" s="591"/>
      <c r="H5" s="592" t="s">
        <v>204</v>
      </c>
      <c r="I5" s="591"/>
      <c r="J5" s="592" t="s">
        <v>295</v>
      </c>
      <c r="K5" s="591"/>
      <c r="L5" s="5" t="s">
        <v>200</v>
      </c>
    </row>
    <row r="6" spans="2:18">
      <c r="B6" s="286">
        <v>300</v>
      </c>
      <c r="C6" s="38"/>
      <c r="D6" s="31" t="s">
        <v>238</v>
      </c>
      <c r="E6" s="290">
        <f>IFERROR(VLOOKUP(B6,'AYRINTILI MİZAN'!$A$2:$G$2057,7,FALSE),0)*-1</f>
        <v>0</v>
      </c>
      <c r="F6" s="33"/>
      <c r="G6" s="34"/>
      <c r="H6" s="35"/>
      <c r="I6" s="292"/>
      <c r="J6" s="36"/>
      <c r="K6" s="292"/>
      <c r="L6" s="40">
        <f>E6+G6+I6+K6-F6-H6-J6</f>
        <v>0</v>
      </c>
      <c r="N6" s="125"/>
      <c r="P6" s="291"/>
      <c r="R6" s="67"/>
    </row>
    <row r="7" spans="2:18">
      <c r="B7" s="286">
        <v>301</v>
      </c>
      <c r="C7" s="38"/>
      <c r="D7" s="39" t="s">
        <v>306</v>
      </c>
      <c r="E7" s="290">
        <f>IFERROR(VLOOKUP(B7,'AYRINTILI MİZAN'!$A$2:$G$2057,7,FALSE),0)*-1</f>
        <v>0</v>
      </c>
      <c r="F7" s="118"/>
      <c r="G7" s="119"/>
      <c r="H7" s="120"/>
      <c r="I7" s="121"/>
      <c r="J7" s="122"/>
      <c r="K7" s="121"/>
      <c r="L7" s="40">
        <f t="shared" ref="L7:L72" si="0">E7+G7+I7+K7-F7-H7-J7</f>
        <v>0</v>
      </c>
      <c r="N7" s="125"/>
      <c r="P7" s="291"/>
    </row>
    <row r="8" spans="2:18">
      <c r="B8" s="286">
        <v>302</v>
      </c>
      <c r="C8" s="38"/>
      <c r="D8" s="39" t="s">
        <v>307</v>
      </c>
      <c r="E8" s="290">
        <f>IFERROR(VLOOKUP(B8,'AYRINTILI MİZAN'!$A$2:$G$2057,7,FALSE),0)*-1</f>
        <v>0</v>
      </c>
      <c r="F8" s="118"/>
      <c r="G8" s="119"/>
      <c r="H8" s="120"/>
      <c r="I8" s="121"/>
      <c r="J8" s="122"/>
      <c r="K8" s="121"/>
      <c r="L8" s="40">
        <f t="shared" si="0"/>
        <v>0</v>
      </c>
      <c r="N8" s="125"/>
      <c r="P8" s="291"/>
    </row>
    <row r="9" spans="2:18">
      <c r="B9" s="286">
        <v>303</v>
      </c>
      <c r="C9" s="38"/>
      <c r="D9" s="39" t="s">
        <v>40</v>
      </c>
      <c r="E9" s="290">
        <f>IFERROR(VLOOKUP(B9,'AYRINTILI MİZAN'!$A$2:$G$2057,7,FALSE),0)*-1</f>
        <v>0</v>
      </c>
      <c r="F9" s="41"/>
      <c r="G9" s="42"/>
      <c r="H9" s="43"/>
      <c r="I9" s="45"/>
      <c r="J9" s="44"/>
      <c r="K9" s="45"/>
      <c r="L9" s="40">
        <f t="shared" si="0"/>
        <v>0</v>
      </c>
      <c r="N9" s="125"/>
      <c r="P9" s="291"/>
    </row>
    <row r="10" spans="2:18">
      <c r="B10" s="286">
        <v>304</v>
      </c>
      <c r="C10" s="38"/>
      <c r="D10" s="39" t="s">
        <v>41</v>
      </c>
      <c r="E10" s="290">
        <f>IFERROR(VLOOKUP(B10,'AYRINTILI MİZAN'!$A$2:$G$2057,7,FALSE),0)*-1</f>
        <v>0</v>
      </c>
      <c r="F10" s="41"/>
      <c r="G10" s="42"/>
      <c r="H10" s="43"/>
      <c r="I10" s="45"/>
      <c r="J10" s="44"/>
      <c r="K10" s="45"/>
      <c r="L10" s="40">
        <f t="shared" si="0"/>
        <v>0</v>
      </c>
      <c r="N10" s="125"/>
      <c r="P10" s="291"/>
    </row>
    <row r="11" spans="2:18">
      <c r="B11" s="286">
        <v>305</v>
      </c>
      <c r="C11" s="38"/>
      <c r="D11" s="39" t="s">
        <v>239</v>
      </c>
      <c r="E11" s="290">
        <f>IFERROR(VLOOKUP(B11,'AYRINTILI MİZAN'!$A$2:$G$2057,7,FALSE),0)*-1</f>
        <v>0</v>
      </c>
      <c r="F11" s="41"/>
      <c r="G11" s="42"/>
      <c r="H11" s="43"/>
      <c r="I11" s="45"/>
      <c r="J11" s="44"/>
      <c r="K11" s="45"/>
      <c r="L11" s="40">
        <f t="shared" si="0"/>
        <v>0</v>
      </c>
      <c r="N11" s="125"/>
      <c r="P11" s="291"/>
    </row>
    <row r="12" spans="2:18">
      <c r="B12" s="286">
        <v>306</v>
      </c>
      <c r="C12" s="38"/>
      <c r="D12" s="39" t="s">
        <v>67</v>
      </c>
      <c r="E12" s="290">
        <f>IFERROR(VLOOKUP(B12,'AYRINTILI MİZAN'!$A$2:$G$2057,7,FALSE),0)*-1</f>
        <v>0</v>
      </c>
      <c r="F12" s="41"/>
      <c r="G12" s="42"/>
      <c r="H12" s="43"/>
      <c r="I12" s="55"/>
      <c r="J12" s="44"/>
      <c r="K12" s="45"/>
      <c r="L12" s="40">
        <f t="shared" si="0"/>
        <v>0</v>
      </c>
      <c r="N12" s="125"/>
      <c r="P12" s="291"/>
    </row>
    <row r="13" spans="2:18">
      <c r="B13" s="286">
        <v>308</v>
      </c>
      <c r="C13" s="38"/>
      <c r="D13" s="39" t="s">
        <v>193</v>
      </c>
      <c r="E13" s="290">
        <f>IFERROR(VLOOKUP(B13,'AYRINTILI MİZAN'!$A$2:$G$2057,7,FALSE),0)*-1</f>
        <v>0</v>
      </c>
      <c r="F13" s="41"/>
      <c r="G13" s="42"/>
      <c r="H13" s="43"/>
      <c r="I13" s="55"/>
      <c r="J13" s="44"/>
      <c r="K13" s="45"/>
      <c r="L13" s="40">
        <f t="shared" si="0"/>
        <v>0</v>
      </c>
      <c r="N13" s="125"/>
      <c r="P13" s="291"/>
    </row>
    <row r="14" spans="2:18">
      <c r="B14" s="286">
        <v>309</v>
      </c>
      <c r="C14" s="38"/>
      <c r="D14" s="39" t="s">
        <v>68</v>
      </c>
      <c r="E14" s="290">
        <f>IFERROR(VLOOKUP(B14,'AYRINTILI MİZAN'!$A$2:$G$2057,7,FALSE),0)*-1</f>
        <v>0</v>
      </c>
      <c r="F14" s="41"/>
      <c r="G14" s="42"/>
      <c r="H14" s="43"/>
      <c r="I14" s="45"/>
      <c r="J14" s="44"/>
      <c r="K14" s="45"/>
      <c r="L14" s="40">
        <f t="shared" si="0"/>
        <v>0</v>
      </c>
      <c r="N14" s="125"/>
      <c r="P14" s="291"/>
    </row>
    <row r="15" spans="2:18">
      <c r="B15" s="38" t="s">
        <v>352</v>
      </c>
      <c r="C15" s="38"/>
      <c r="D15" s="39"/>
      <c r="E15" s="290">
        <f>IFERROR(VLOOKUP(B15,'AYRINTILI MİZAN'!$A$2:$G$2057,7,FALSE),0)*-1</f>
        <v>0</v>
      </c>
      <c r="F15" s="41"/>
      <c r="G15" s="42"/>
      <c r="H15" s="43"/>
      <c r="I15" s="55"/>
      <c r="J15" s="44"/>
      <c r="K15" s="45"/>
      <c r="L15" s="40">
        <f t="shared" si="0"/>
        <v>0</v>
      </c>
      <c r="N15" s="125"/>
      <c r="P15" s="291"/>
    </row>
    <row r="16" spans="2:18">
      <c r="B16" s="286">
        <v>320</v>
      </c>
      <c r="C16" s="472" t="s">
        <v>1075</v>
      </c>
      <c r="D16" s="39" t="s">
        <v>69</v>
      </c>
      <c r="E16" s="290">
        <f>IFERROR(VLOOKUP(B16,'AYRINTILI MİZAN'!$A$2:$G$2057,7,FALSE),0)*-1</f>
        <v>2341</v>
      </c>
      <c r="F16" s="41"/>
      <c r="G16" s="42"/>
      <c r="H16" s="43"/>
      <c r="I16" s="45"/>
      <c r="J16" s="44"/>
      <c r="K16" s="45"/>
      <c r="L16" s="40">
        <f t="shared" si="0"/>
        <v>2341</v>
      </c>
      <c r="N16" s="125"/>
      <c r="P16" s="291"/>
      <c r="Q16" s="67"/>
    </row>
    <row r="17" spans="2:19">
      <c r="B17" s="38">
        <v>323</v>
      </c>
      <c r="C17" s="38"/>
      <c r="D17" s="46" t="s">
        <v>337</v>
      </c>
      <c r="E17" s="290">
        <f>IFERROR(VLOOKUP(B17,'AYRINTILI MİZAN'!$A$2:$G$2057,7,FALSE),0)*-1</f>
        <v>0</v>
      </c>
      <c r="F17" s="41"/>
      <c r="G17" s="42"/>
      <c r="H17" s="43"/>
      <c r="I17" s="45"/>
      <c r="J17" s="44"/>
      <c r="K17" s="45"/>
      <c r="L17" s="40">
        <f t="shared" si="0"/>
        <v>0</v>
      </c>
      <c r="N17" s="125"/>
      <c r="P17" s="291"/>
    </row>
    <row r="18" spans="2:19">
      <c r="B18" s="286">
        <v>321</v>
      </c>
      <c r="C18" s="38"/>
      <c r="D18" s="39" t="s">
        <v>70</v>
      </c>
      <c r="E18" s="290">
        <f>IFERROR(VLOOKUP(B18,'AYRINTILI MİZAN'!$A$2:$G$2057,7,FALSE),0)*-1</f>
        <v>0</v>
      </c>
      <c r="F18" s="41"/>
      <c r="G18" s="42"/>
      <c r="H18" s="43"/>
      <c r="I18" s="45"/>
      <c r="J18" s="44"/>
      <c r="K18" s="45"/>
      <c r="L18" s="40">
        <f t="shared" si="0"/>
        <v>0</v>
      </c>
      <c r="N18" s="125"/>
      <c r="P18" s="291"/>
    </row>
    <row r="19" spans="2:19">
      <c r="B19" s="38"/>
      <c r="C19" s="38"/>
      <c r="D19" s="39" t="s">
        <v>317</v>
      </c>
      <c r="E19" s="290">
        <f>IFERROR(VLOOKUP(B19,'AYRINTILI MİZAN'!$A$2:$G$2057,7,FALSE),0)*-1</f>
        <v>0</v>
      </c>
      <c r="F19" s="41"/>
      <c r="G19" s="42"/>
      <c r="H19" s="43"/>
      <c r="I19" s="45"/>
      <c r="J19" s="44"/>
      <c r="K19" s="45"/>
      <c r="L19" s="40">
        <f t="shared" si="0"/>
        <v>0</v>
      </c>
      <c r="N19" s="125"/>
      <c r="P19" s="291"/>
    </row>
    <row r="20" spans="2:19">
      <c r="B20" s="38"/>
      <c r="C20" s="38"/>
      <c r="D20" s="46" t="s">
        <v>338</v>
      </c>
      <c r="E20" s="290">
        <f>IFERROR(VLOOKUP(B20,'AYRINTILI MİZAN'!$A$2:$G$2057,7,FALSE),0)*-1</f>
        <v>0</v>
      </c>
      <c r="F20" s="41"/>
      <c r="G20" s="42"/>
      <c r="H20" s="43"/>
      <c r="I20" s="45"/>
      <c r="J20" s="44"/>
      <c r="K20" s="45"/>
      <c r="L20" s="40">
        <f t="shared" si="0"/>
        <v>0</v>
      </c>
      <c r="N20" s="125"/>
      <c r="P20" s="291"/>
    </row>
    <row r="21" spans="2:19">
      <c r="B21" s="286">
        <v>329</v>
      </c>
      <c r="C21" s="38"/>
      <c r="D21" s="39" t="s">
        <v>71</v>
      </c>
      <c r="E21" s="290">
        <f>IFERROR(VLOOKUP(B21,'AYRINTILI MİZAN'!$A$2:$G$2057,7,FALSE),0)*-1</f>
        <v>0</v>
      </c>
      <c r="F21" s="41"/>
      <c r="G21" s="42"/>
      <c r="H21" s="43"/>
      <c r="I21" s="45"/>
      <c r="J21" s="44"/>
      <c r="K21" s="45"/>
      <c r="L21" s="40">
        <f t="shared" si="0"/>
        <v>0</v>
      </c>
      <c r="N21" s="125"/>
      <c r="P21" s="291"/>
    </row>
    <row r="22" spans="2:19">
      <c r="B22" s="286">
        <v>322</v>
      </c>
      <c r="C22" s="38"/>
      <c r="D22" s="46" t="s">
        <v>120</v>
      </c>
      <c r="E22" s="290">
        <f>IFERROR(VLOOKUP(B22,'AYRINTILI MİZAN'!$A$2:$G$2057,7,FALSE),0)*-1</f>
        <v>0</v>
      </c>
      <c r="F22" s="41"/>
      <c r="G22" s="42"/>
      <c r="H22" s="43"/>
      <c r="I22" s="45"/>
      <c r="J22" s="44"/>
      <c r="K22" s="45"/>
      <c r="L22" s="40">
        <f t="shared" si="0"/>
        <v>0</v>
      </c>
      <c r="N22" s="125"/>
      <c r="P22" s="291"/>
    </row>
    <row r="23" spans="2:19">
      <c r="B23" s="38" t="s">
        <v>352</v>
      </c>
      <c r="C23" s="38"/>
      <c r="D23" s="46"/>
      <c r="E23" s="290">
        <f>IFERROR(VLOOKUP(B23,'AYRINTILI MİZAN'!$A$2:$G$2057,7,FALSE),0)*-1</f>
        <v>0</v>
      </c>
      <c r="F23" s="41"/>
      <c r="G23" s="42"/>
      <c r="H23" s="43"/>
      <c r="I23" s="55"/>
      <c r="J23" s="44"/>
      <c r="K23" s="45"/>
      <c r="L23" s="40">
        <f t="shared" si="0"/>
        <v>0</v>
      </c>
      <c r="N23" s="125"/>
      <c r="P23" s="291"/>
    </row>
    <row r="24" spans="2:19">
      <c r="B24" s="286">
        <v>331</v>
      </c>
      <c r="C24" s="38"/>
      <c r="D24" s="39" t="s">
        <v>72</v>
      </c>
      <c r="E24" s="290">
        <f>IFERROR(VLOOKUP(B24,'AYRINTILI MİZAN'!$A$2:$G$2057,7,FALSE),0)*-1</f>
        <v>0</v>
      </c>
      <c r="F24" s="41"/>
      <c r="G24" s="42"/>
      <c r="H24" s="43"/>
      <c r="I24" s="45"/>
      <c r="J24" s="44"/>
      <c r="K24" s="45"/>
      <c r="L24" s="40">
        <f t="shared" si="0"/>
        <v>0</v>
      </c>
      <c r="N24" s="125"/>
      <c r="P24" s="291"/>
    </row>
    <row r="25" spans="2:19">
      <c r="B25" s="286">
        <v>332</v>
      </c>
      <c r="C25" s="38"/>
      <c r="D25" s="39" t="s">
        <v>73</v>
      </c>
      <c r="E25" s="290">
        <f>IFERROR(VLOOKUP(B25,'AYRINTILI MİZAN'!$A$2:$G$2057,7,FALSE),0)*-1</f>
        <v>0</v>
      </c>
      <c r="F25" s="41"/>
      <c r="G25" s="42"/>
      <c r="H25" s="43"/>
      <c r="I25" s="45"/>
      <c r="J25" s="44"/>
      <c r="K25" s="45"/>
      <c r="L25" s="40">
        <f t="shared" si="0"/>
        <v>0</v>
      </c>
      <c r="N25" s="125"/>
      <c r="P25" s="291"/>
    </row>
    <row r="26" spans="2:19">
      <c r="B26" s="286">
        <v>333</v>
      </c>
      <c r="C26" s="38"/>
      <c r="D26" s="39" t="s">
        <v>74</v>
      </c>
      <c r="E26" s="290">
        <f>IFERROR(VLOOKUP(B26,'AYRINTILI MİZAN'!$A$2:$G$2057,7,FALSE),0)*-1</f>
        <v>0</v>
      </c>
      <c r="F26" s="41"/>
      <c r="G26" s="42"/>
      <c r="H26" s="43"/>
      <c r="I26" s="45"/>
      <c r="J26" s="44"/>
      <c r="K26" s="45"/>
      <c r="L26" s="40">
        <f t="shared" si="0"/>
        <v>0</v>
      </c>
      <c r="N26" s="125"/>
      <c r="P26" s="291"/>
    </row>
    <row r="27" spans="2:19" ht="15">
      <c r="B27" s="286">
        <v>360</v>
      </c>
      <c r="C27" s="472" t="s">
        <v>1117</v>
      </c>
      <c r="D27" s="39" t="s">
        <v>79</v>
      </c>
      <c r="E27" s="290">
        <f>IFERROR(VLOOKUP(B27,'AYRINTILI MİZAN'!$A$2:$G$2057,7,FALSE),0)*-1</f>
        <v>2704</v>
      </c>
      <c r="F27" s="41"/>
      <c r="G27" s="42"/>
      <c r="H27" s="43"/>
      <c r="I27" s="45"/>
      <c r="J27" s="44"/>
      <c r="K27" s="45"/>
      <c r="L27" s="40">
        <f t="shared" si="0"/>
        <v>2704</v>
      </c>
      <c r="N27" s="125"/>
      <c r="O27" s="298">
        <v>2189</v>
      </c>
      <c r="P27" s="291"/>
    </row>
    <row r="28" spans="2:19" ht="16.5">
      <c r="B28" s="286">
        <v>361</v>
      </c>
      <c r="C28" s="472" t="s">
        <v>1117</v>
      </c>
      <c r="D28" s="39" t="s">
        <v>80</v>
      </c>
      <c r="E28" s="290">
        <f>IFERROR(VLOOKUP(B28,'AYRINTILI MİZAN'!$A$2:$G$2057,7,FALSE),0)*-1</f>
        <v>2888</v>
      </c>
      <c r="F28" s="41"/>
      <c r="G28" s="42"/>
      <c r="H28" s="43"/>
      <c r="I28" s="55"/>
      <c r="J28" s="44"/>
      <c r="K28" s="45"/>
      <c r="L28" s="40">
        <f t="shared" si="0"/>
        <v>2888</v>
      </c>
      <c r="N28" s="125"/>
      <c r="O28" s="298">
        <v>3750</v>
      </c>
      <c r="P28" s="291"/>
      <c r="S28" s="471">
        <v>2533</v>
      </c>
    </row>
    <row r="29" spans="2:19" ht="16.5">
      <c r="B29" s="286">
        <v>391</v>
      </c>
      <c r="C29" s="38"/>
      <c r="D29" s="39" t="s">
        <v>87</v>
      </c>
      <c r="E29" s="290">
        <f>IFERROR(VLOOKUP(B29,'AYRINTILI MİZAN'!$A$2:$G$2057,7,FALSE),0)*-1</f>
        <v>0</v>
      </c>
      <c r="F29" s="41"/>
      <c r="G29" s="42"/>
      <c r="H29" s="43"/>
      <c r="I29" s="55"/>
      <c r="J29" s="44"/>
      <c r="K29" s="45"/>
      <c r="L29" s="40">
        <f t="shared" si="0"/>
        <v>0</v>
      </c>
      <c r="N29" s="125"/>
      <c r="P29" s="291"/>
      <c r="S29" s="471">
        <v>3887</v>
      </c>
    </row>
    <row r="30" spans="2:19">
      <c r="B30" s="286">
        <v>392</v>
      </c>
      <c r="C30" s="38"/>
      <c r="D30" s="39" t="s">
        <v>88</v>
      </c>
      <c r="E30" s="290">
        <f>IFERROR(VLOOKUP(B30,'AYRINTILI MİZAN'!$A$2:$G$2057,7,FALSE),0)*-1</f>
        <v>0</v>
      </c>
      <c r="F30" s="41"/>
      <c r="G30" s="42"/>
      <c r="H30" s="43"/>
      <c r="I30" s="55"/>
      <c r="J30" s="44"/>
      <c r="K30" s="45"/>
      <c r="L30" s="40">
        <f t="shared" si="0"/>
        <v>0</v>
      </c>
      <c r="N30" s="125"/>
      <c r="P30" s="291"/>
    </row>
    <row r="31" spans="2:19">
      <c r="B31" s="286">
        <v>368</v>
      </c>
      <c r="C31" s="38"/>
      <c r="D31" s="39" t="s">
        <v>42</v>
      </c>
      <c r="E31" s="290">
        <f>IFERROR(VLOOKUP(B31,'AYRINTILI MİZAN'!$A$2:$G$2057,7,FALSE),0)*-1</f>
        <v>0</v>
      </c>
      <c r="F31" s="41"/>
      <c r="G31" s="42"/>
      <c r="H31" s="43"/>
      <c r="I31" s="45"/>
      <c r="J31" s="44"/>
      <c r="K31" s="45"/>
      <c r="L31" s="40">
        <f t="shared" si="0"/>
        <v>0</v>
      </c>
      <c r="N31" s="125"/>
      <c r="P31" s="291"/>
    </row>
    <row r="32" spans="2:19">
      <c r="B32" s="286">
        <v>335</v>
      </c>
      <c r="C32" s="472" t="s">
        <v>1117</v>
      </c>
      <c r="D32" s="39" t="s">
        <v>75</v>
      </c>
      <c r="E32" s="290">
        <f>IFERROR(VLOOKUP(B32,'AYRINTILI MİZAN'!$A$2:$G$2057,7,FALSE),0)*-1</f>
        <v>8082</v>
      </c>
      <c r="F32" s="41"/>
      <c r="G32" s="42"/>
      <c r="H32" s="43"/>
      <c r="I32" s="55"/>
      <c r="J32" s="44"/>
      <c r="K32" s="45"/>
      <c r="L32" s="40">
        <f t="shared" si="0"/>
        <v>8082</v>
      </c>
      <c r="N32" s="125"/>
      <c r="P32" s="291"/>
    </row>
    <row r="33" spans="2:16">
      <c r="B33" s="286">
        <v>336</v>
      </c>
      <c r="C33" s="38"/>
      <c r="D33" s="39" t="s">
        <v>194</v>
      </c>
      <c r="E33" s="290">
        <f>IFERROR(VLOOKUP(B33,'AYRINTILI MİZAN'!$A$2:$G$2057,7,FALSE),0)*-1</f>
        <v>0</v>
      </c>
      <c r="F33" s="41"/>
      <c r="G33" s="42"/>
      <c r="H33" s="43"/>
      <c r="I33" s="55"/>
      <c r="J33" s="44"/>
      <c r="K33" s="45"/>
      <c r="L33" s="40">
        <f t="shared" si="0"/>
        <v>0</v>
      </c>
      <c r="N33" s="125"/>
      <c r="P33" s="291"/>
    </row>
    <row r="34" spans="2:16">
      <c r="B34" s="286">
        <v>393</v>
      </c>
      <c r="C34" s="38"/>
      <c r="D34" s="39" t="s">
        <v>89</v>
      </c>
      <c r="E34" s="290">
        <f>IFERROR(VLOOKUP(B34,'AYRINTILI MİZAN'!$A$2:$G$2057,7,FALSE),0)*-1</f>
        <v>0</v>
      </c>
      <c r="F34" s="41"/>
      <c r="G34" s="42"/>
      <c r="H34" s="43"/>
      <c r="I34" s="55"/>
      <c r="J34" s="44"/>
      <c r="K34" s="45"/>
      <c r="L34" s="40">
        <f t="shared" si="0"/>
        <v>0</v>
      </c>
      <c r="N34" s="125"/>
      <c r="P34" s="291"/>
    </row>
    <row r="35" spans="2:16">
      <c r="B35" s="286">
        <v>397</v>
      </c>
      <c r="C35" s="38"/>
      <c r="D35" s="39" t="s">
        <v>90</v>
      </c>
      <c r="E35" s="290">
        <f>IFERROR(VLOOKUP(B35,'AYRINTILI MİZAN'!$A$2:$G$2057,7,FALSE),0)*-1</f>
        <v>0</v>
      </c>
      <c r="F35" s="41"/>
      <c r="G35" s="42"/>
      <c r="H35" s="43"/>
      <c r="I35" s="55"/>
      <c r="J35" s="44"/>
      <c r="K35" s="45"/>
      <c r="L35" s="40">
        <f t="shared" si="0"/>
        <v>0</v>
      </c>
      <c r="N35" s="125"/>
      <c r="P35" s="291"/>
    </row>
    <row r="36" spans="2:16">
      <c r="B36" s="286">
        <v>399</v>
      </c>
      <c r="C36" s="38"/>
      <c r="D36" s="39" t="s">
        <v>91</v>
      </c>
      <c r="E36" s="290">
        <f>IFERROR(VLOOKUP(B36,'AYRINTILI MİZAN'!$A$2:$G$2057,7,FALSE),0)*-1</f>
        <v>0</v>
      </c>
      <c r="F36" s="41"/>
      <c r="G36" s="42"/>
      <c r="H36" s="43"/>
      <c r="I36" s="45"/>
      <c r="J36" s="44"/>
      <c r="K36" s="45"/>
      <c r="L36" s="40">
        <f t="shared" si="0"/>
        <v>0</v>
      </c>
      <c r="N36" s="125"/>
      <c r="P36" s="291"/>
    </row>
    <row r="37" spans="2:16">
      <c r="B37" s="286">
        <v>350</v>
      </c>
      <c r="C37" s="38"/>
      <c r="D37" s="39" t="s">
        <v>78</v>
      </c>
      <c r="E37" s="290">
        <f>IFERROR(VLOOKUP(B37,'AYRINTILI MİZAN'!$A$2:$G$2057,7,FALSE),0)*-1</f>
        <v>0</v>
      </c>
      <c r="F37" s="41"/>
      <c r="G37" s="42"/>
      <c r="H37" s="43"/>
      <c r="I37" s="55"/>
      <c r="J37" s="44"/>
      <c r="K37" s="45"/>
      <c r="L37" s="40">
        <f t="shared" si="0"/>
        <v>0</v>
      </c>
      <c r="N37" s="125"/>
      <c r="P37" s="291"/>
    </row>
    <row r="38" spans="2:16">
      <c r="B38" s="286">
        <v>337</v>
      </c>
      <c r="C38" s="38"/>
      <c r="D38" s="46" t="s">
        <v>121</v>
      </c>
      <c r="E38" s="290">
        <f>IFERROR(VLOOKUP(B38,'AYRINTILI MİZAN'!$A$2:$G$2057,7,FALSE),0)*-1</f>
        <v>0</v>
      </c>
      <c r="F38" s="41"/>
      <c r="G38" s="42"/>
      <c r="H38" s="43"/>
      <c r="I38" s="45"/>
      <c r="J38" s="44"/>
      <c r="K38" s="45"/>
      <c r="L38" s="40">
        <f t="shared" si="0"/>
        <v>0</v>
      </c>
      <c r="N38" s="125"/>
      <c r="P38" s="291"/>
    </row>
    <row r="39" spans="2:16">
      <c r="B39" s="38" t="s">
        <v>352</v>
      </c>
      <c r="C39" s="38"/>
      <c r="D39" s="46"/>
      <c r="E39" s="290">
        <f>IFERROR(VLOOKUP(B39,'AYRINTILI MİZAN'!$A$2:$G$2057,7,FALSE),0)*-1</f>
        <v>0</v>
      </c>
      <c r="F39" s="41"/>
      <c r="G39" s="42"/>
      <c r="H39" s="43"/>
      <c r="I39" s="55"/>
      <c r="J39" s="44"/>
      <c r="K39" s="45"/>
      <c r="L39" s="40">
        <f t="shared" si="0"/>
        <v>0</v>
      </c>
      <c r="N39" s="125"/>
      <c r="P39" s="291"/>
    </row>
    <row r="40" spans="2:16">
      <c r="B40" s="286">
        <v>340</v>
      </c>
      <c r="C40" s="38"/>
      <c r="D40" s="39" t="s">
        <v>76</v>
      </c>
      <c r="E40" s="290">
        <f>IFERROR(VLOOKUP(B40,'AYRINTILI MİZAN'!$A$2:$G$2057,7,FALSE),0)*-1</f>
        <v>0</v>
      </c>
      <c r="F40" s="41"/>
      <c r="G40" s="42"/>
      <c r="H40" s="43"/>
      <c r="I40" s="45"/>
      <c r="J40" s="44"/>
      <c r="K40" s="45"/>
      <c r="L40" s="40">
        <f t="shared" si="0"/>
        <v>0</v>
      </c>
      <c r="N40" s="125"/>
      <c r="P40" s="291"/>
    </row>
    <row r="41" spans="2:16">
      <c r="B41" s="286">
        <v>349</v>
      </c>
      <c r="C41" s="38"/>
      <c r="D41" s="39" t="s">
        <v>77</v>
      </c>
      <c r="E41" s="290">
        <f>IFERROR(VLOOKUP(B41,'AYRINTILI MİZAN'!$A$2:$G$2057,7,FALSE),0)*-1</f>
        <v>0</v>
      </c>
      <c r="F41" s="41"/>
      <c r="G41" s="42"/>
      <c r="H41" s="43"/>
      <c r="I41" s="55"/>
      <c r="J41" s="44"/>
      <c r="K41" s="45"/>
      <c r="L41" s="40">
        <f t="shared" si="0"/>
        <v>0</v>
      </c>
      <c r="N41" s="125"/>
      <c r="P41" s="291"/>
    </row>
    <row r="42" spans="2:16">
      <c r="B42" s="38" t="s">
        <v>352</v>
      </c>
      <c r="C42" s="38"/>
      <c r="D42" s="39"/>
      <c r="E42" s="290">
        <f>IFERROR(VLOOKUP(B42,'AYRINTILI MİZAN'!$A$2:$G$2057,7,FALSE),0)*-1</f>
        <v>0</v>
      </c>
      <c r="F42" s="41"/>
      <c r="G42" s="42"/>
      <c r="H42" s="43"/>
      <c r="I42" s="55"/>
      <c r="J42" s="44"/>
      <c r="K42" s="45"/>
      <c r="L42" s="40">
        <f t="shared" si="0"/>
        <v>0</v>
      </c>
      <c r="N42" s="125"/>
      <c r="P42" s="291"/>
    </row>
    <row r="43" spans="2:16">
      <c r="B43" s="286">
        <v>370</v>
      </c>
      <c r="C43" s="38"/>
      <c r="D43" s="39" t="s">
        <v>81</v>
      </c>
      <c r="E43" s="290">
        <f>IFERROR(VLOOKUP(B43,'AYRINTILI MİZAN'!$A$2:$G$2057,7,FALSE),0)*-1</f>
        <v>0</v>
      </c>
      <c r="F43" s="41"/>
      <c r="G43" s="42"/>
      <c r="H43" s="43"/>
      <c r="I43" s="45"/>
      <c r="J43" s="44"/>
      <c r="K43" s="45"/>
      <c r="L43" s="40">
        <f t="shared" si="0"/>
        <v>0</v>
      </c>
      <c r="N43" s="125"/>
      <c r="P43" s="291"/>
    </row>
    <row r="44" spans="2:16">
      <c r="B44" s="286">
        <v>371</v>
      </c>
      <c r="C44" s="38"/>
      <c r="D44" s="46" t="s">
        <v>122</v>
      </c>
      <c r="E44" s="290">
        <f>IFERROR(VLOOKUP(B44,'AYRINTILI MİZAN'!$A$2:$G$2057,7,FALSE),0)*-1</f>
        <v>0</v>
      </c>
      <c r="F44" s="41"/>
      <c r="G44" s="42"/>
      <c r="H44" s="43"/>
      <c r="I44" s="151"/>
      <c r="J44" s="44"/>
      <c r="K44" s="45"/>
      <c r="L44" s="40">
        <f t="shared" si="0"/>
        <v>0</v>
      </c>
      <c r="N44" s="125"/>
      <c r="P44" s="291"/>
    </row>
    <row r="45" spans="2:16">
      <c r="B45" s="286">
        <v>372</v>
      </c>
      <c r="C45" s="38"/>
      <c r="D45" s="39" t="s">
        <v>82</v>
      </c>
      <c r="E45" s="290">
        <f>IFERROR(VLOOKUP(B45,'AYRINTILI MİZAN'!$A$2:$G$2057,7,FALSE),0)*-1</f>
        <v>0</v>
      </c>
      <c r="F45" s="41"/>
      <c r="G45" s="42"/>
      <c r="H45" s="43"/>
      <c r="I45" s="55"/>
      <c r="J45" s="44"/>
      <c r="K45" s="45"/>
      <c r="L45" s="40">
        <f t="shared" si="0"/>
        <v>0</v>
      </c>
      <c r="N45" s="125"/>
      <c r="P45" s="291"/>
    </row>
    <row r="46" spans="2:16">
      <c r="B46" s="286">
        <v>373</v>
      </c>
      <c r="C46" s="38"/>
      <c r="D46" s="39" t="s">
        <v>83</v>
      </c>
      <c r="E46" s="290">
        <f>IFERROR(VLOOKUP(B46,'AYRINTILI MİZAN'!$A$2:$G$2057,7,FALSE),0)*-1</f>
        <v>0</v>
      </c>
      <c r="F46" s="41"/>
      <c r="G46" s="42"/>
      <c r="H46" s="43"/>
      <c r="I46" s="55"/>
      <c r="J46" s="44"/>
      <c r="K46" s="45"/>
      <c r="L46" s="40">
        <f t="shared" si="0"/>
        <v>0</v>
      </c>
      <c r="N46" s="125"/>
      <c r="P46" s="291"/>
    </row>
    <row r="47" spans="2:16">
      <c r="B47" s="286">
        <v>379</v>
      </c>
      <c r="C47" s="472"/>
      <c r="D47" s="39" t="s">
        <v>84</v>
      </c>
      <c r="E47" s="290">
        <f>IFERROR(VLOOKUP(B47,'AYRINTILI MİZAN'!$A$2:$G$2057,7,FALSE),0)*-1</f>
        <v>0</v>
      </c>
      <c r="F47" s="41"/>
      <c r="G47" s="42">
        <f>'Geçmiş Yıl'!D9</f>
        <v>30689</v>
      </c>
      <c r="H47" s="43"/>
      <c r="I47" s="45"/>
      <c r="J47" s="44">
        <f>Düzeltmeler!C21</f>
        <v>30689</v>
      </c>
      <c r="K47" s="45"/>
      <c r="L47" s="40">
        <f t="shared" si="0"/>
        <v>0</v>
      </c>
      <c r="N47" s="125"/>
      <c r="P47" s="291"/>
    </row>
    <row r="48" spans="2:16">
      <c r="B48" s="286">
        <v>380</v>
      </c>
      <c r="C48" s="38"/>
      <c r="D48" s="39" t="s">
        <v>85</v>
      </c>
      <c r="E48" s="290">
        <f>IFERROR(VLOOKUP(B48,'AYRINTILI MİZAN'!$A$2:$G$2057,7,FALSE),0)*-1</f>
        <v>0</v>
      </c>
      <c r="F48" s="41"/>
      <c r="G48" s="42"/>
      <c r="H48" s="43"/>
      <c r="I48" s="55"/>
      <c r="J48" s="44"/>
      <c r="K48" s="45"/>
      <c r="L48" s="40">
        <f t="shared" si="0"/>
        <v>0</v>
      </c>
      <c r="N48" s="125"/>
      <c r="P48" s="291"/>
    </row>
    <row r="49" spans="2:16">
      <c r="B49" s="286">
        <v>381</v>
      </c>
      <c r="C49" s="38"/>
      <c r="D49" s="39" t="s">
        <v>86</v>
      </c>
      <c r="E49" s="290">
        <f>IFERROR(VLOOKUP(B49,'AYRINTILI MİZAN'!$A$2:$G$2057,7,FALSE),0)*-1</f>
        <v>0</v>
      </c>
      <c r="F49" s="41"/>
      <c r="G49" s="42"/>
      <c r="H49" s="43"/>
      <c r="I49" s="55"/>
      <c r="J49" s="44"/>
      <c r="K49" s="45"/>
      <c r="L49" s="40">
        <f t="shared" si="0"/>
        <v>0</v>
      </c>
      <c r="N49" s="125"/>
      <c r="P49" s="291"/>
    </row>
    <row r="50" spans="2:16">
      <c r="B50" s="38" t="s">
        <v>352</v>
      </c>
      <c r="C50" s="38"/>
      <c r="D50" s="39"/>
      <c r="E50" s="290">
        <f>IFERROR(VLOOKUP(B50,'AYRINTILI MİZAN'!$A$2:$G$2057,7,FALSE),0)*-1</f>
        <v>0</v>
      </c>
      <c r="F50" s="41"/>
      <c r="G50" s="42"/>
      <c r="H50" s="43"/>
      <c r="I50" s="55"/>
      <c r="J50" s="44"/>
      <c r="K50" s="45"/>
      <c r="L50" s="40">
        <f t="shared" si="0"/>
        <v>0</v>
      </c>
      <c r="N50" s="125"/>
      <c r="P50" s="291"/>
    </row>
    <row r="51" spans="2:16">
      <c r="B51" s="286">
        <v>400</v>
      </c>
      <c r="C51" s="38"/>
      <c r="D51" s="39" t="s">
        <v>166</v>
      </c>
      <c r="E51" s="290">
        <f>IFERROR(VLOOKUP(B51,'AYRINTILI MİZAN'!$A$2:$G$2057,7,FALSE),0)*-1</f>
        <v>0</v>
      </c>
      <c r="F51" s="41"/>
      <c r="G51" s="42"/>
      <c r="H51" s="43"/>
      <c r="I51" s="45"/>
      <c r="J51" s="44"/>
      <c r="K51" s="45"/>
      <c r="L51" s="40">
        <f t="shared" si="0"/>
        <v>0</v>
      </c>
      <c r="N51" s="125"/>
      <c r="P51" s="291"/>
    </row>
    <row r="52" spans="2:16">
      <c r="B52" s="286">
        <v>401</v>
      </c>
      <c r="C52" s="38"/>
      <c r="D52" s="39" t="s">
        <v>17</v>
      </c>
      <c r="E52" s="290">
        <f>IFERROR(VLOOKUP(B52,'AYRINTILI MİZAN'!$A$2:$G$2057,7,FALSE),0)*-1</f>
        <v>0</v>
      </c>
      <c r="F52" s="41"/>
      <c r="G52" s="42"/>
      <c r="H52" s="43"/>
      <c r="I52" s="45"/>
      <c r="J52" s="44"/>
      <c r="K52" s="45"/>
      <c r="L52" s="40">
        <f t="shared" si="0"/>
        <v>0</v>
      </c>
      <c r="N52" s="125"/>
      <c r="P52" s="291"/>
    </row>
    <row r="53" spans="2:16">
      <c r="B53" s="286">
        <v>402</v>
      </c>
      <c r="C53" s="38"/>
      <c r="D53" s="46" t="s">
        <v>16</v>
      </c>
      <c r="E53" s="290">
        <f>IFERROR(VLOOKUP(B53,'AYRINTILI MİZAN'!$A$2:$G$2057,7,FALSE),0)*-1</f>
        <v>0</v>
      </c>
      <c r="F53" s="41"/>
      <c r="G53" s="42"/>
      <c r="H53" s="43"/>
      <c r="I53" s="151"/>
      <c r="J53" s="44"/>
      <c r="K53" s="45"/>
      <c r="L53" s="40">
        <f t="shared" si="0"/>
        <v>0</v>
      </c>
      <c r="N53" s="125"/>
      <c r="P53" s="291"/>
    </row>
    <row r="54" spans="2:16">
      <c r="B54" s="286">
        <v>407</v>
      </c>
      <c r="C54" s="38"/>
      <c r="D54" s="39" t="s">
        <v>167</v>
      </c>
      <c r="E54" s="290">
        <f>IFERROR(VLOOKUP(B54,'AYRINTILI MİZAN'!$A$2:$G$2057,7,FALSE),0)*-1</f>
        <v>0</v>
      </c>
      <c r="F54" s="41"/>
      <c r="G54" s="42"/>
      <c r="H54" s="43"/>
      <c r="I54" s="45"/>
      <c r="J54" s="44"/>
      <c r="K54" s="45"/>
      <c r="L54" s="40">
        <f t="shared" si="0"/>
        <v>0</v>
      </c>
      <c r="N54" s="125"/>
      <c r="P54" s="291"/>
    </row>
    <row r="55" spans="2:16">
      <c r="B55" s="286">
        <v>409</v>
      </c>
      <c r="C55" s="38"/>
      <c r="D55" s="39" t="s">
        <v>168</v>
      </c>
      <c r="E55" s="290">
        <f>IFERROR(VLOOKUP(B55,'AYRINTILI MİZAN'!$A$2:$G$2057,7,FALSE),0)*-1</f>
        <v>0</v>
      </c>
      <c r="F55" s="41"/>
      <c r="G55" s="42"/>
      <c r="H55" s="43"/>
      <c r="I55" s="45"/>
      <c r="J55" s="44"/>
      <c r="K55" s="45"/>
      <c r="L55" s="40">
        <f t="shared" si="0"/>
        <v>0</v>
      </c>
      <c r="N55" s="125"/>
      <c r="P55" s="291"/>
    </row>
    <row r="56" spans="2:16">
      <c r="B56" s="38" t="s">
        <v>352</v>
      </c>
      <c r="C56" s="38"/>
      <c r="D56" s="39"/>
      <c r="E56" s="290">
        <f>IFERROR(VLOOKUP(B56,'AYRINTILI MİZAN'!$A$2:$G$2057,7,FALSE),0)*-1</f>
        <v>0</v>
      </c>
      <c r="F56" s="41"/>
      <c r="G56" s="42"/>
      <c r="H56" s="43"/>
      <c r="I56" s="55"/>
      <c r="J56" s="44"/>
      <c r="K56" s="45"/>
      <c r="L56" s="40">
        <f t="shared" si="0"/>
        <v>0</v>
      </c>
      <c r="N56" s="125"/>
      <c r="P56" s="291"/>
    </row>
    <row r="57" spans="2:16">
      <c r="B57" s="286">
        <v>420</v>
      </c>
      <c r="C57" s="38"/>
      <c r="D57" s="39" t="s">
        <v>169</v>
      </c>
      <c r="E57" s="290">
        <f>IFERROR(VLOOKUP(B57,'AYRINTILI MİZAN'!$A$2:$G$2057,7,FALSE),0)*-1</f>
        <v>0</v>
      </c>
      <c r="F57" s="41"/>
      <c r="G57" s="42"/>
      <c r="H57" s="43"/>
      <c r="I57" s="45"/>
      <c r="J57" s="44"/>
      <c r="K57" s="45"/>
      <c r="L57" s="40">
        <f t="shared" si="0"/>
        <v>0</v>
      </c>
      <c r="N57" s="125"/>
      <c r="P57" s="291"/>
    </row>
    <row r="58" spans="2:16">
      <c r="B58" s="286">
        <v>421</v>
      </c>
      <c r="C58" s="38"/>
      <c r="D58" s="39" t="s">
        <v>170</v>
      </c>
      <c r="E58" s="290">
        <f>IFERROR(VLOOKUP(B58,'AYRINTILI MİZAN'!$A$2:$G$2057,7,FALSE),0)*-1</f>
        <v>0</v>
      </c>
      <c r="F58" s="41"/>
      <c r="G58" s="42"/>
      <c r="H58" s="43"/>
      <c r="I58" s="45"/>
      <c r="J58" s="44"/>
      <c r="K58" s="45"/>
      <c r="L58" s="40">
        <f t="shared" si="0"/>
        <v>0</v>
      </c>
      <c r="N58" s="125"/>
      <c r="P58" s="291"/>
    </row>
    <row r="59" spans="2:16">
      <c r="B59" s="286">
        <v>426</v>
      </c>
      <c r="C59" s="38"/>
      <c r="D59" s="39" t="s">
        <v>171</v>
      </c>
      <c r="E59" s="290">
        <f>IFERROR(VLOOKUP(B59,'AYRINTILI MİZAN'!$A$2:$G$2057,7,FALSE),0)*-1</f>
        <v>0</v>
      </c>
      <c r="F59" s="41"/>
      <c r="G59" s="42"/>
      <c r="H59" s="43"/>
      <c r="I59" s="45"/>
      <c r="J59" s="44"/>
      <c r="K59" s="45"/>
      <c r="L59" s="40">
        <f t="shared" si="0"/>
        <v>0</v>
      </c>
      <c r="N59" s="125"/>
      <c r="P59" s="291"/>
    </row>
    <row r="60" spans="2:16">
      <c r="B60" s="286">
        <v>429</v>
      </c>
      <c r="C60" s="38"/>
      <c r="D60" s="39" t="s">
        <v>172</v>
      </c>
      <c r="E60" s="290">
        <f>IFERROR(VLOOKUP(B60,'AYRINTILI MİZAN'!$A$2:$G$2057,7,FALSE),0)*-1</f>
        <v>0</v>
      </c>
      <c r="F60" s="41"/>
      <c r="G60" s="42"/>
      <c r="H60" s="43"/>
      <c r="I60" s="45"/>
      <c r="J60" s="44"/>
      <c r="K60" s="45"/>
      <c r="L60" s="40">
        <f t="shared" si="0"/>
        <v>0</v>
      </c>
      <c r="N60" s="125"/>
      <c r="P60" s="291"/>
    </row>
    <row r="61" spans="2:16">
      <c r="B61" s="286">
        <v>422</v>
      </c>
      <c r="C61" s="38"/>
      <c r="D61" s="46" t="s">
        <v>179</v>
      </c>
      <c r="E61" s="290">
        <f>IFERROR(VLOOKUP(B61,'AYRINTILI MİZAN'!$A$2:$G$2057,7,FALSE),0)*-1</f>
        <v>0</v>
      </c>
      <c r="F61" s="41"/>
      <c r="G61" s="42"/>
      <c r="H61" s="43"/>
      <c r="I61" s="45"/>
      <c r="J61" s="44"/>
      <c r="K61" s="45"/>
      <c r="L61" s="40">
        <f t="shared" si="0"/>
        <v>0</v>
      </c>
      <c r="N61" s="125"/>
      <c r="P61" s="291"/>
    </row>
    <row r="62" spans="2:16">
      <c r="B62" s="38" t="s">
        <v>352</v>
      </c>
      <c r="C62" s="38"/>
      <c r="D62" s="46"/>
      <c r="E62" s="290">
        <f>IFERROR(VLOOKUP(B62,'AYRINTILI MİZAN'!$A$2:$G$2057,7,FALSE),0)*-1</f>
        <v>0</v>
      </c>
      <c r="F62" s="41"/>
      <c r="G62" s="42"/>
      <c r="H62" s="43"/>
      <c r="I62" s="55"/>
      <c r="J62" s="44"/>
      <c r="K62" s="45"/>
      <c r="L62" s="40">
        <f t="shared" si="0"/>
        <v>0</v>
      </c>
      <c r="N62" s="125"/>
      <c r="P62" s="291"/>
    </row>
    <row r="63" spans="2:16">
      <c r="B63" s="286">
        <v>431</v>
      </c>
      <c r="C63" s="38"/>
      <c r="D63" s="39" t="s">
        <v>173</v>
      </c>
      <c r="E63" s="290">
        <f>IFERROR(VLOOKUP(B63,'AYRINTILI MİZAN'!$A$2:$G$2057,7,FALSE),0)*-1</f>
        <v>0</v>
      </c>
      <c r="F63" s="41"/>
      <c r="G63" s="42"/>
      <c r="H63" s="43"/>
      <c r="I63" s="45"/>
      <c r="J63" s="44"/>
      <c r="K63" s="45"/>
      <c r="L63" s="40">
        <f t="shared" si="0"/>
        <v>0</v>
      </c>
      <c r="N63" s="125"/>
      <c r="P63" s="291"/>
    </row>
    <row r="64" spans="2:16">
      <c r="B64" s="286">
        <v>432</v>
      </c>
      <c r="C64" s="38"/>
      <c r="D64" s="39" t="s">
        <v>174</v>
      </c>
      <c r="E64" s="290">
        <f>IFERROR(VLOOKUP(B64,'AYRINTILI MİZAN'!$A$2:$G$2057,7,FALSE),0)*-1</f>
        <v>0</v>
      </c>
      <c r="F64" s="41"/>
      <c r="G64" s="42"/>
      <c r="H64" s="43"/>
      <c r="I64" s="45"/>
      <c r="J64" s="44"/>
      <c r="K64" s="45"/>
      <c r="L64" s="40">
        <f t="shared" si="0"/>
        <v>0</v>
      </c>
      <c r="N64" s="125"/>
      <c r="P64" s="291"/>
    </row>
    <row r="65" spans="2:16">
      <c r="B65" s="286">
        <v>433</v>
      </c>
      <c r="C65" s="38"/>
      <c r="D65" s="39" t="s">
        <v>175</v>
      </c>
      <c r="E65" s="290">
        <f>IFERROR(VLOOKUP(B65,'AYRINTILI MİZAN'!$A$2:$G$2057,7,FALSE),0)*-1</f>
        <v>0</v>
      </c>
      <c r="F65" s="41"/>
      <c r="G65" s="42"/>
      <c r="H65" s="43"/>
      <c r="I65" s="45"/>
      <c r="J65" s="44"/>
      <c r="K65" s="45"/>
      <c r="L65" s="40">
        <f t="shared" si="0"/>
        <v>0</v>
      </c>
      <c r="N65" s="125"/>
      <c r="P65" s="291"/>
    </row>
    <row r="66" spans="2:16">
      <c r="B66" s="286">
        <v>438</v>
      </c>
      <c r="C66" s="38"/>
      <c r="D66" s="39" t="s">
        <v>43</v>
      </c>
      <c r="E66" s="290">
        <f>IFERROR(VLOOKUP(B66,'AYRINTILI MİZAN'!$A$2:$G$2057,7,FALSE),0)*-1</f>
        <v>0</v>
      </c>
      <c r="F66" s="41"/>
      <c r="G66" s="42"/>
      <c r="H66" s="43"/>
      <c r="I66" s="45"/>
      <c r="J66" s="44"/>
      <c r="K66" s="45"/>
      <c r="L66" s="40">
        <f t="shared" si="0"/>
        <v>0</v>
      </c>
      <c r="N66" s="125"/>
      <c r="P66" s="291"/>
    </row>
    <row r="67" spans="2:16">
      <c r="B67" s="286">
        <v>436</v>
      </c>
      <c r="C67" s="38"/>
      <c r="D67" s="39" t="s">
        <v>176</v>
      </c>
      <c r="E67" s="290">
        <f>IFERROR(VLOOKUP(B67,'AYRINTILI MİZAN'!$A$2:$G$2057,7,FALSE),0)*-1</f>
        <v>0</v>
      </c>
      <c r="F67" s="41"/>
      <c r="G67" s="42"/>
      <c r="H67" s="43"/>
      <c r="I67" s="45"/>
      <c r="J67" s="44"/>
      <c r="K67" s="45"/>
      <c r="L67" s="40">
        <f t="shared" si="0"/>
        <v>0</v>
      </c>
      <c r="N67" s="125"/>
      <c r="P67" s="291"/>
    </row>
    <row r="68" spans="2:16">
      <c r="B68" s="286">
        <v>437</v>
      </c>
      <c r="C68" s="38"/>
      <c r="D68" s="46" t="s">
        <v>180</v>
      </c>
      <c r="E68" s="290">
        <f>IFERROR(VLOOKUP(B68,'AYRINTILI MİZAN'!$A$2:$G$2057,7,FALSE),0)*-1</f>
        <v>0</v>
      </c>
      <c r="F68" s="41"/>
      <c r="G68" s="42"/>
      <c r="H68" s="43"/>
      <c r="I68" s="55"/>
      <c r="J68" s="44"/>
      <c r="K68" s="45"/>
      <c r="L68" s="40">
        <f t="shared" si="0"/>
        <v>0</v>
      </c>
      <c r="N68" s="125"/>
      <c r="P68" s="291"/>
    </row>
    <row r="69" spans="2:16">
      <c r="B69" s="38" t="s">
        <v>352</v>
      </c>
      <c r="C69" s="38"/>
      <c r="D69" s="46"/>
      <c r="E69" s="290">
        <f>IFERROR(VLOOKUP(B69,'AYRINTILI MİZAN'!$A$2:$G$2057,7,FALSE),0)*-1</f>
        <v>0</v>
      </c>
      <c r="F69" s="41"/>
      <c r="G69" s="42"/>
      <c r="H69" s="43"/>
      <c r="I69" s="55"/>
      <c r="J69" s="44"/>
      <c r="K69" s="45"/>
      <c r="L69" s="40">
        <f t="shared" si="0"/>
        <v>0</v>
      </c>
      <c r="N69" s="125"/>
      <c r="P69" s="291"/>
    </row>
    <row r="70" spans="2:16">
      <c r="B70" s="286">
        <v>440</v>
      </c>
      <c r="C70" s="38"/>
      <c r="D70" s="39" t="s">
        <v>177</v>
      </c>
      <c r="E70" s="290">
        <f>IFERROR(VLOOKUP(B70,'AYRINTILI MİZAN'!$A$2:$G$2057,7,FALSE),0)*-1</f>
        <v>0</v>
      </c>
      <c r="F70" s="41"/>
      <c r="G70" s="42"/>
      <c r="H70" s="43"/>
      <c r="I70" s="45"/>
      <c r="J70" s="44"/>
      <c r="K70" s="45"/>
      <c r="L70" s="40">
        <f t="shared" si="0"/>
        <v>0</v>
      </c>
      <c r="N70" s="125"/>
      <c r="P70" s="291"/>
    </row>
    <row r="71" spans="2:16">
      <c r="B71" s="38"/>
      <c r="C71" s="38"/>
      <c r="D71" s="39" t="s">
        <v>21</v>
      </c>
      <c r="E71" s="290">
        <f>IFERROR(VLOOKUP(B71,'AYRINTILI MİZAN'!$A$2:$G$2057,7,FALSE),0)*-1</f>
        <v>0</v>
      </c>
      <c r="F71" s="41"/>
      <c r="G71" s="152"/>
      <c r="H71" s="43"/>
      <c r="I71" s="55"/>
      <c r="J71" s="44"/>
      <c r="K71" s="45"/>
      <c r="L71" s="40">
        <f t="shared" si="0"/>
        <v>0</v>
      </c>
      <c r="N71" s="125"/>
      <c r="P71" s="291"/>
    </row>
    <row r="72" spans="2:16">
      <c r="B72" s="38" t="s">
        <v>352</v>
      </c>
      <c r="C72" s="38"/>
      <c r="D72" s="39"/>
      <c r="E72" s="290">
        <f>IFERROR(VLOOKUP(B72,'AYRINTILI MİZAN'!$A$2:$G$2057,7,FALSE),0)*-1</f>
        <v>0</v>
      </c>
      <c r="F72" s="41"/>
      <c r="G72" s="42"/>
      <c r="H72" s="43"/>
      <c r="I72" s="55"/>
      <c r="J72" s="44"/>
      <c r="K72" s="45"/>
      <c r="L72" s="40">
        <f t="shared" si="0"/>
        <v>0</v>
      </c>
      <c r="N72" s="125"/>
      <c r="P72" s="291"/>
    </row>
    <row r="73" spans="2:16">
      <c r="B73" s="286">
        <v>472</v>
      </c>
      <c r="C73" s="472"/>
      <c r="D73" s="39" t="s">
        <v>178</v>
      </c>
      <c r="E73" s="290">
        <f>IFERROR(VLOOKUP(B73,'AYRINTILI MİZAN'!$A$2:$G$2057,7,FALSE),0)*-1</f>
        <v>0</v>
      </c>
      <c r="F73" s="41"/>
      <c r="G73" s="42">
        <f>'Geçmiş Yıl'!D8</f>
        <v>1123</v>
      </c>
      <c r="H73" s="43"/>
      <c r="I73" s="45"/>
      <c r="J73" s="44"/>
      <c r="K73" s="45">
        <f>Düzeltmeler!D14</f>
        <v>3889</v>
      </c>
      <c r="L73" s="40">
        <f t="shared" ref="L73:L99" si="1">E73+G73+I73+K73-F73-H73-J73</f>
        <v>5012</v>
      </c>
      <c r="N73" s="125"/>
      <c r="P73" s="291"/>
    </row>
    <row r="74" spans="2:16">
      <c r="B74" s="38"/>
      <c r="C74" s="38"/>
      <c r="D74" s="39" t="s">
        <v>314</v>
      </c>
      <c r="E74" s="290">
        <f>IFERROR(VLOOKUP(B74,'AYRINTILI MİZAN'!$A$2:$G$2057,7,FALSE),0)*-1</f>
        <v>0</v>
      </c>
      <c r="F74" s="41"/>
      <c r="G74" s="42"/>
      <c r="H74" s="43"/>
      <c r="I74" s="45"/>
      <c r="J74" s="44"/>
      <c r="K74" s="45"/>
      <c r="L74" s="40">
        <f t="shared" si="1"/>
        <v>0</v>
      </c>
      <c r="N74" s="125"/>
      <c r="P74" s="291"/>
    </row>
    <row r="75" spans="2:16">
      <c r="B75" s="286">
        <v>480</v>
      </c>
      <c r="C75" s="38"/>
      <c r="D75" s="39" t="s">
        <v>253</v>
      </c>
      <c r="E75" s="290">
        <f>IFERROR(VLOOKUP(B75,'AYRINTILI MİZAN'!$A$2:$G$2057,7,FALSE),0)*-1</f>
        <v>0</v>
      </c>
      <c r="F75" s="41"/>
      <c r="G75" s="42"/>
      <c r="H75" s="43"/>
      <c r="I75" s="55"/>
      <c r="J75" s="44"/>
      <c r="K75" s="45"/>
      <c r="L75" s="40">
        <f t="shared" si="1"/>
        <v>0</v>
      </c>
      <c r="N75" s="125"/>
      <c r="P75" s="291"/>
    </row>
    <row r="76" spans="2:16">
      <c r="B76" s="286">
        <v>481</v>
      </c>
      <c r="C76" s="38"/>
      <c r="D76" s="39" t="s">
        <v>254</v>
      </c>
      <c r="E76" s="290">
        <f>IFERROR(VLOOKUP(B76,'AYRINTILI MİZAN'!$A$2:$G$2057,7,FALSE),0)*-1</f>
        <v>0</v>
      </c>
      <c r="F76" s="41"/>
      <c r="G76" s="42"/>
      <c r="H76" s="43"/>
      <c r="I76" s="55"/>
      <c r="J76" s="44"/>
      <c r="K76" s="45"/>
      <c r="L76" s="40">
        <f t="shared" si="1"/>
        <v>0</v>
      </c>
      <c r="N76" s="125"/>
      <c r="P76" s="291"/>
    </row>
    <row r="77" spans="2:16">
      <c r="B77" s="286">
        <v>492</v>
      </c>
      <c r="C77" s="38"/>
      <c r="D77" s="39" t="s">
        <v>44</v>
      </c>
      <c r="E77" s="290">
        <f>IFERROR(VLOOKUP(B77,'AYRINTILI MİZAN'!$A$2:$G$2057,7,FALSE),0)*-1</f>
        <v>0</v>
      </c>
      <c r="F77" s="41"/>
      <c r="G77" s="42"/>
      <c r="H77" s="43"/>
      <c r="I77" s="55"/>
      <c r="J77" s="44"/>
      <c r="K77" s="45"/>
      <c r="L77" s="40">
        <f t="shared" si="1"/>
        <v>0</v>
      </c>
      <c r="N77" s="125"/>
      <c r="P77" s="291"/>
    </row>
    <row r="78" spans="2:16">
      <c r="B78" s="286">
        <v>493</v>
      </c>
      <c r="C78" s="38"/>
      <c r="D78" s="39" t="s">
        <v>255</v>
      </c>
      <c r="E78" s="290">
        <f>IFERROR(VLOOKUP(B78,'AYRINTILI MİZAN'!$A$2:$G$2057,7,FALSE),0)*-1</f>
        <v>0</v>
      </c>
      <c r="F78" s="41"/>
      <c r="G78" s="42"/>
      <c r="H78" s="43"/>
      <c r="I78" s="55"/>
      <c r="J78" s="44"/>
      <c r="K78" s="45"/>
      <c r="L78" s="40">
        <f t="shared" si="1"/>
        <v>0</v>
      </c>
      <c r="N78" s="125"/>
      <c r="P78" s="291"/>
    </row>
    <row r="79" spans="2:16">
      <c r="B79" s="38" t="s">
        <v>352</v>
      </c>
      <c r="C79" s="38"/>
      <c r="D79" s="39"/>
      <c r="E79" s="290">
        <f>IFERROR(VLOOKUP(B79,'AYRINTILI MİZAN'!$A$2:$G$2057,7,FALSE),0)*-1</f>
        <v>0</v>
      </c>
      <c r="F79" s="41"/>
      <c r="G79" s="42"/>
      <c r="H79" s="43"/>
      <c r="I79" s="55"/>
      <c r="J79" s="44"/>
      <c r="K79" s="45"/>
      <c r="L79" s="40">
        <f t="shared" si="1"/>
        <v>0</v>
      </c>
      <c r="N79" s="125"/>
      <c r="P79" s="291"/>
    </row>
    <row r="80" spans="2:16">
      <c r="B80" s="286">
        <v>500</v>
      </c>
      <c r="C80" s="472" t="s">
        <v>1076</v>
      </c>
      <c r="D80" s="39" t="s">
        <v>256</v>
      </c>
      <c r="E80" s="290">
        <f>IFERROR(VLOOKUP(B80,'AYRINTILI MİZAN'!$A$2:$G$2057,7,FALSE),0)*-1</f>
        <v>10000000</v>
      </c>
      <c r="F80" s="41"/>
      <c r="G80" s="42"/>
      <c r="H80" s="43"/>
      <c r="I80" s="45"/>
      <c r="J80" s="44"/>
      <c r="K80" s="45"/>
      <c r="L80" s="40">
        <f t="shared" si="1"/>
        <v>10000000</v>
      </c>
      <c r="N80" s="125"/>
      <c r="P80" s="291"/>
    </row>
    <row r="81" spans="2:20">
      <c r="B81" s="286">
        <v>501</v>
      </c>
      <c r="C81" s="38"/>
      <c r="D81" s="46" t="s">
        <v>181</v>
      </c>
      <c r="E81" s="290">
        <f>IFERROR(VLOOKUP(B81,'AYRINTILI MİZAN'!$A$2:$G$2057,7,FALSE),0)*-1</f>
        <v>0</v>
      </c>
      <c r="F81" s="41"/>
      <c r="G81" s="42"/>
      <c r="H81" s="43"/>
      <c r="I81" s="45"/>
      <c r="J81" s="44"/>
      <c r="K81" s="45"/>
      <c r="L81" s="40">
        <f t="shared" si="1"/>
        <v>0</v>
      </c>
      <c r="N81" s="125"/>
      <c r="P81" s="291"/>
    </row>
    <row r="82" spans="2:20">
      <c r="B82" s="286">
        <v>502</v>
      </c>
      <c r="C82" s="38"/>
      <c r="D82" s="39" t="s">
        <v>308</v>
      </c>
      <c r="E82" s="290">
        <f>IFERROR(VLOOKUP(B82,'AYRINTILI MİZAN'!$A$2:$G$2057,7,FALSE),0)*-1</f>
        <v>0</v>
      </c>
      <c r="F82" s="41"/>
      <c r="G82" s="42"/>
      <c r="H82" s="43"/>
      <c r="I82" s="45"/>
      <c r="J82" s="44"/>
      <c r="K82" s="45"/>
      <c r="L82" s="40">
        <f t="shared" si="1"/>
        <v>0</v>
      </c>
      <c r="N82" s="125"/>
      <c r="P82" s="291"/>
    </row>
    <row r="83" spans="2:20">
      <c r="B83" s="286">
        <v>503</v>
      </c>
      <c r="C83" s="38"/>
      <c r="D83" s="39" t="s">
        <v>282</v>
      </c>
      <c r="E83" s="290">
        <f>IFERROR(VLOOKUP(B83,'AYRINTILI MİZAN'!$A$2:$G$2057,7,FALSE),0)*-1</f>
        <v>0</v>
      </c>
      <c r="F83" s="41"/>
      <c r="G83" s="42"/>
      <c r="H83" s="43"/>
      <c r="I83" s="45"/>
      <c r="J83" s="44"/>
      <c r="K83" s="45"/>
      <c r="L83" s="40">
        <f t="shared" si="1"/>
        <v>0</v>
      </c>
      <c r="N83" s="125"/>
      <c r="P83" s="291"/>
    </row>
    <row r="84" spans="2:20">
      <c r="B84" s="286">
        <v>522</v>
      </c>
      <c r="C84" s="38"/>
      <c r="D84" s="39" t="s">
        <v>46</v>
      </c>
      <c r="E84" s="290">
        <f>IFERROR(VLOOKUP(B84,'AYRINTILI MİZAN'!$A$2:$G$2057,7,FALSE),0)*-1</f>
        <v>0</v>
      </c>
      <c r="F84" s="41"/>
      <c r="G84" s="42"/>
      <c r="H84" s="43"/>
      <c r="I84" s="45"/>
      <c r="J84" s="44"/>
      <c r="K84" s="45"/>
      <c r="L84" s="40">
        <f t="shared" si="1"/>
        <v>0</v>
      </c>
      <c r="N84" s="125"/>
      <c r="P84" s="291"/>
    </row>
    <row r="85" spans="2:20" ht="16.5">
      <c r="B85" s="286">
        <v>523</v>
      </c>
      <c r="C85" s="38"/>
      <c r="D85" s="39" t="s">
        <v>45</v>
      </c>
      <c r="E85" s="290">
        <f>IFERROR(VLOOKUP(B85,'AYRINTILI MİZAN'!$A$2:$G$2057,7,FALSE),0)*-1</f>
        <v>0</v>
      </c>
      <c r="F85" s="41"/>
      <c r="G85" s="42"/>
      <c r="H85" s="43"/>
      <c r="I85" s="45"/>
      <c r="J85" s="44"/>
      <c r="K85" s="45"/>
      <c r="L85" s="40">
        <f t="shared" si="1"/>
        <v>0</v>
      </c>
      <c r="N85" s="125"/>
      <c r="P85" s="291"/>
      <c r="T85" s="479">
        <v>1123</v>
      </c>
    </row>
    <row r="86" spans="2:20" ht="16.5">
      <c r="B86" s="286">
        <v>525</v>
      </c>
      <c r="C86" s="38"/>
      <c r="D86" s="39" t="s">
        <v>155</v>
      </c>
      <c r="E86" s="290">
        <f>IFERROR(VLOOKUP(B86,'AYRINTILI MİZAN'!$A$2:$G$2057,7,FALSE),0)*-1</f>
        <v>0</v>
      </c>
      <c r="F86" s="41"/>
      <c r="G86" s="42"/>
      <c r="H86" s="43"/>
      <c r="I86" s="45"/>
      <c r="J86" s="44"/>
      <c r="K86" s="45"/>
      <c r="L86" s="40">
        <f t="shared" si="1"/>
        <v>0</v>
      </c>
      <c r="N86" s="125"/>
      <c r="P86" s="291"/>
      <c r="T86" s="245">
        <v>3130</v>
      </c>
    </row>
    <row r="87" spans="2:20">
      <c r="B87" s="286">
        <v>540</v>
      </c>
      <c r="C87" s="38"/>
      <c r="D87" s="39" t="s">
        <v>258</v>
      </c>
      <c r="E87" s="290">
        <f>IFERROR(VLOOKUP(B87,'AYRINTILI MİZAN'!$A$2:$G$2057,7,FALSE),0)*-1</f>
        <v>0</v>
      </c>
      <c r="F87" s="41"/>
      <c r="G87" s="42"/>
      <c r="H87" s="43"/>
      <c r="I87" s="45"/>
      <c r="J87" s="44"/>
      <c r="K87" s="45"/>
      <c r="L87" s="40">
        <f t="shared" si="1"/>
        <v>0</v>
      </c>
      <c r="N87" s="125"/>
      <c r="P87" s="291"/>
    </row>
    <row r="88" spans="2:20">
      <c r="B88" s="286">
        <v>541</v>
      </c>
      <c r="C88" s="38"/>
      <c r="D88" s="39" t="s">
        <v>259</v>
      </c>
      <c r="E88" s="290">
        <f>IFERROR(VLOOKUP(B88,'AYRINTILI MİZAN'!$A$2:$G$2057,7,FALSE),0)*-1</f>
        <v>0</v>
      </c>
      <c r="F88" s="41"/>
      <c r="G88" s="42"/>
      <c r="H88" s="43"/>
      <c r="I88" s="45"/>
      <c r="J88" s="44"/>
      <c r="K88" s="45"/>
      <c r="L88" s="40">
        <f t="shared" si="1"/>
        <v>0</v>
      </c>
      <c r="N88" s="125"/>
      <c r="P88" s="291"/>
    </row>
    <row r="89" spans="2:20">
      <c r="B89" s="286">
        <v>520</v>
      </c>
      <c r="C89" s="38"/>
      <c r="D89" s="39" t="s">
        <v>95</v>
      </c>
      <c r="E89" s="290">
        <f>IFERROR(VLOOKUP(B89,'AYRINTILI MİZAN'!$A$2:$G$2057,7,FALSE),0)*-1</f>
        <v>0</v>
      </c>
      <c r="F89" s="41"/>
      <c r="G89" s="42"/>
      <c r="H89" s="43"/>
      <c r="I89" s="55"/>
      <c r="J89" s="44"/>
      <c r="K89" s="45"/>
      <c r="L89" s="40">
        <f t="shared" si="1"/>
        <v>0</v>
      </c>
      <c r="N89" s="125"/>
      <c r="P89" s="291"/>
    </row>
    <row r="90" spans="2:20">
      <c r="B90" s="286">
        <v>529</v>
      </c>
      <c r="C90" s="38"/>
      <c r="D90" s="39" t="s">
        <v>195</v>
      </c>
      <c r="E90" s="290">
        <f>IFERROR(VLOOKUP(B90,'AYRINTILI MİZAN'!$A$2:$G$2057,7,FALSE),0)*-1</f>
        <v>0</v>
      </c>
      <c r="F90" s="41">
        <f>'Geçmiş Yıl'!C14</f>
        <v>198</v>
      </c>
      <c r="G90" s="42"/>
      <c r="H90" s="43"/>
      <c r="I90" s="55"/>
      <c r="J90" s="44">
        <f>Düzeltmeler!C12</f>
        <v>83</v>
      </c>
      <c r="K90" s="45"/>
      <c r="L90" s="40">
        <f t="shared" si="1"/>
        <v>-281</v>
      </c>
      <c r="N90" s="125"/>
      <c r="P90" s="291"/>
    </row>
    <row r="91" spans="2:20">
      <c r="B91" s="286">
        <v>548</v>
      </c>
      <c r="C91" s="38"/>
      <c r="D91" s="39" t="s">
        <v>261</v>
      </c>
      <c r="E91" s="290">
        <f>IFERROR(VLOOKUP(B91,'AYRINTILI MİZAN'!$A$2:$G$2057,7,FALSE),0)*-1</f>
        <v>0</v>
      </c>
      <c r="F91" s="41"/>
      <c r="G91" s="42"/>
      <c r="H91" s="43"/>
      <c r="I91" s="45"/>
      <c r="J91" s="44"/>
      <c r="K91" s="45"/>
      <c r="L91" s="40">
        <f t="shared" si="1"/>
        <v>0</v>
      </c>
      <c r="N91" s="125"/>
      <c r="P91" s="291"/>
    </row>
    <row r="92" spans="2:20">
      <c r="B92" s="286">
        <v>549</v>
      </c>
      <c r="C92" s="38"/>
      <c r="D92" s="39" t="s">
        <v>262</v>
      </c>
      <c r="E92" s="290">
        <f>IFERROR(VLOOKUP(B92,'AYRINTILI MİZAN'!$A$2:$G$2057,7,FALSE),0)*-1</f>
        <v>0</v>
      </c>
      <c r="F92" s="41"/>
      <c r="G92" s="42"/>
      <c r="H92" s="43"/>
      <c r="I92" s="55"/>
      <c r="J92" s="44"/>
      <c r="K92" s="45"/>
      <c r="L92" s="40">
        <f t="shared" si="1"/>
        <v>0</v>
      </c>
      <c r="N92" s="125"/>
      <c r="P92" s="291"/>
    </row>
    <row r="93" spans="2:20">
      <c r="B93" s="286">
        <v>542</v>
      </c>
      <c r="C93" s="38"/>
      <c r="D93" s="39" t="s">
        <v>260</v>
      </c>
      <c r="E93" s="290">
        <f>IFERROR(VLOOKUP(B93,'AYRINTILI MİZAN'!$A$2:$G$2057,7,FALSE),0)*-1</f>
        <v>0</v>
      </c>
      <c r="F93" s="41"/>
      <c r="G93" s="42"/>
      <c r="H93" s="43"/>
      <c r="I93" s="45"/>
      <c r="J93" s="44"/>
      <c r="K93" s="45"/>
      <c r="L93" s="40">
        <f t="shared" si="1"/>
        <v>0</v>
      </c>
      <c r="N93" s="125"/>
      <c r="P93" s="291"/>
    </row>
    <row r="94" spans="2:20">
      <c r="B94" s="286">
        <v>524</v>
      </c>
      <c r="C94" s="38"/>
      <c r="D94" s="39" t="s">
        <v>257</v>
      </c>
      <c r="E94" s="290">
        <f>IFERROR(VLOOKUP(B94,'AYRINTILI MİZAN'!$A$2:$G$2057,7,FALSE),0)*-1</f>
        <v>0</v>
      </c>
      <c r="F94" s="41"/>
      <c r="G94" s="42"/>
      <c r="H94" s="43"/>
      <c r="I94" s="45"/>
      <c r="J94" s="44"/>
      <c r="K94" s="45"/>
      <c r="L94" s="40">
        <f t="shared" si="1"/>
        <v>0</v>
      </c>
      <c r="N94" s="125"/>
      <c r="P94" s="291"/>
    </row>
    <row r="95" spans="2:20">
      <c r="B95" s="286">
        <v>543</v>
      </c>
      <c r="C95" s="38"/>
      <c r="D95" s="39" t="s">
        <v>150</v>
      </c>
      <c r="E95" s="290">
        <f>IFERROR(VLOOKUP(B95,'AYRINTILI MİZAN'!$A$2:$G$2057,7,FALSE),0)*-1</f>
        <v>0</v>
      </c>
      <c r="F95" s="41"/>
      <c r="G95" s="42"/>
      <c r="H95" s="43"/>
      <c r="I95" s="45"/>
      <c r="J95" s="44"/>
      <c r="K95" s="45"/>
      <c r="L95" s="40">
        <f t="shared" si="1"/>
        <v>0</v>
      </c>
      <c r="N95" s="125"/>
      <c r="P95" s="291"/>
    </row>
    <row r="96" spans="2:20">
      <c r="B96" s="286">
        <v>570</v>
      </c>
      <c r="C96" s="472" t="s">
        <v>1076</v>
      </c>
      <c r="D96" s="39" t="s">
        <v>263</v>
      </c>
      <c r="E96" s="290">
        <f>IFERROR(VLOOKUP(B96,'AYRINTILI MİZAN'!$A$2:$G$2057,7,FALSE),0)*-1</f>
        <v>664</v>
      </c>
      <c r="F96" s="41"/>
      <c r="G96" s="42"/>
      <c r="H96" s="43"/>
      <c r="I96" s="45"/>
      <c r="J96" s="44"/>
      <c r="K96" s="45"/>
      <c r="L96" s="40">
        <f t="shared" si="1"/>
        <v>664</v>
      </c>
      <c r="N96" s="125"/>
      <c r="P96" s="291"/>
    </row>
    <row r="97" spans="2:16">
      <c r="B97" s="286">
        <v>580</v>
      </c>
      <c r="C97" s="472" t="s">
        <v>1076</v>
      </c>
      <c r="D97" s="46" t="s">
        <v>160</v>
      </c>
      <c r="E97" s="290">
        <f>IFERROR(VLOOKUP(B97,'AYRINTILI MİZAN'!$A$2:$G$2057,7,FALSE),0)*-1</f>
        <v>-784777</v>
      </c>
      <c r="F97" s="41">
        <f>'Geçmiş Yıl'!C5+1</f>
        <v>31456</v>
      </c>
      <c r="G97" s="42">
        <f>'Geçmiş Yıl'!D15</f>
        <v>198</v>
      </c>
      <c r="H97" s="43"/>
      <c r="I97" s="45"/>
      <c r="J97" s="44"/>
      <c r="K97" s="45"/>
      <c r="L97" s="40">
        <f t="shared" si="1"/>
        <v>-816035</v>
      </c>
      <c r="N97" s="125"/>
      <c r="O97" s="67"/>
      <c r="P97" s="291"/>
    </row>
    <row r="98" spans="2:16">
      <c r="B98" s="286">
        <v>590</v>
      </c>
      <c r="C98" s="472" t="s">
        <v>1076</v>
      </c>
      <c r="D98" s="39" t="s">
        <v>264</v>
      </c>
      <c r="E98" s="290">
        <f>'RAPOR MİZANI - GT'!E56</f>
        <v>-367134</v>
      </c>
      <c r="F98" s="41"/>
      <c r="G98" s="42"/>
      <c r="H98" s="43"/>
      <c r="I98" s="55"/>
      <c r="J98" s="44"/>
      <c r="K98" s="45"/>
      <c r="L98" s="40">
        <f>'RAPOR MİZANI - GT'!L56</f>
        <v>-340215</v>
      </c>
      <c r="N98" s="125"/>
      <c r="O98" s="67"/>
      <c r="P98" s="291"/>
    </row>
    <row r="99" spans="2:16" ht="13.5" thickBot="1">
      <c r="B99" s="287">
        <v>591</v>
      </c>
      <c r="C99" s="472" t="s">
        <v>1076</v>
      </c>
      <c r="D99" s="50" t="s">
        <v>161</v>
      </c>
      <c r="E99" s="290">
        <f>IFERROR(VLOOKUP(B99,'AYRINTILI MİZAN'!$A$2:$G$2057,7,FALSE),0)*-1</f>
        <v>-22689</v>
      </c>
      <c r="F99" s="57"/>
      <c r="G99" s="58"/>
      <c r="H99" s="59"/>
      <c r="I99" s="60"/>
      <c r="J99" s="61"/>
      <c r="K99" s="62"/>
      <c r="L99" s="40">
        <f t="shared" si="1"/>
        <v>-22689</v>
      </c>
      <c r="N99" s="125"/>
      <c r="O99" s="67"/>
      <c r="P99" s="291"/>
    </row>
    <row r="100" spans="2:16" ht="13.5" thickBot="1">
      <c r="D100" s="63" t="s">
        <v>123</v>
      </c>
      <c r="E100" s="51">
        <f>SUM(E6:E99)</f>
        <v>8842079</v>
      </c>
      <c r="F100" s="51">
        <f t="shared" ref="F100:K100" si="2">SUM(F6:F99)</f>
        <v>31654</v>
      </c>
      <c r="G100" s="51">
        <f t="shared" si="2"/>
        <v>32010</v>
      </c>
      <c r="H100" s="51">
        <f t="shared" si="2"/>
        <v>0</v>
      </c>
      <c r="I100" s="51">
        <f t="shared" si="2"/>
        <v>0</v>
      </c>
      <c r="J100" s="51">
        <f t="shared" si="2"/>
        <v>30772</v>
      </c>
      <c r="K100" s="51">
        <f t="shared" si="2"/>
        <v>3889</v>
      </c>
      <c r="L100" s="51">
        <f>SUM(L6:L99)</f>
        <v>8842471</v>
      </c>
      <c r="O100" s="67"/>
      <c r="P100" s="67"/>
    </row>
    <row r="101" spans="2:16">
      <c r="F101" s="48"/>
      <c r="G101" s="48"/>
      <c r="H101" s="48"/>
      <c r="O101" s="67"/>
    </row>
    <row r="102" spans="2:16">
      <c r="E102" s="64">
        <f>E100-'RAPOR MİZANI-AKTİF'!E133</f>
        <v>1</v>
      </c>
      <c r="F102" s="64">
        <f>F100-G100</f>
        <v>-356</v>
      </c>
      <c r="G102" s="64"/>
      <c r="H102" s="64">
        <f>H100-I100</f>
        <v>0</v>
      </c>
      <c r="I102" s="65"/>
      <c r="J102" s="64">
        <f>J100-K100</f>
        <v>26883</v>
      </c>
      <c r="K102" s="65"/>
      <c r="L102" s="64">
        <f>L100-'RAPOR MİZANI-AKTİF'!L133</f>
        <v>0</v>
      </c>
    </row>
    <row r="103" spans="2:16">
      <c r="E103" s="52"/>
      <c r="F103" s="53"/>
      <c r="G103" s="53"/>
      <c r="H103" s="53"/>
      <c r="I103" s="54"/>
      <c r="J103" s="54"/>
      <c r="K103" s="54"/>
      <c r="L103" s="54"/>
    </row>
    <row r="104" spans="2:16">
      <c r="E104" s="52"/>
      <c r="F104" s="52"/>
      <c r="G104" s="52"/>
      <c r="H104" s="53"/>
      <c r="I104" s="54"/>
      <c r="J104" s="54"/>
      <c r="K104" s="54"/>
      <c r="L104" s="52"/>
    </row>
    <row r="105" spans="2:16">
      <c r="E105" s="52"/>
      <c r="F105" s="53"/>
      <c r="G105" s="53"/>
      <c r="H105" s="53"/>
      <c r="I105" s="54"/>
      <c r="J105" s="54"/>
      <c r="K105" s="54"/>
      <c r="L105" s="54"/>
    </row>
    <row r="106" spans="2:16">
      <c r="F106" s="48"/>
      <c r="G106" s="48"/>
      <c r="H106" s="48"/>
    </row>
    <row r="107" spans="2:16">
      <c r="F107" s="48"/>
      <c r="G107" s="48"/>
      <c r="H107" s="48"/>
    </row>
    <row r="108" spans="2:16">
      <c r="F108" s="48"/>
      <c r="G108" s="48"/>
      <c r="H108" s="48"/>
      <c r="L108" s="47"/>
    </row>
    <row r="109" spans="2:16">
      <c r="F109" s="48"/>
      <c r="G109" s="48"/>
      <c r="H109" s="48"/>
      <c r="L109" s="47"/>
    </row>
    <row r="110" spans="2:16">
      <c r="F110" s="48"/>
      <c r="G110" s="48"/>
      <c r="H110" s="48"/>
    </row>
    <row r="111" spans="2:16">
      <c r="F111" s="48"/>
      <c r="G111" s="48"/>
      <c r="H111" s="48"/>
      <c r="L111" s="47"/>
      <c r="N111" s="47"/>
    </row>
    <row r="112" spans="2:16">
      <c r="F112" s="48"/>
      <c r="G112" s="48"/>
      <c r="H112" s="48"/>
      <c r="N112" s="67"/>
    </row>
    <row r="113" spans="6:14">
      <c r="F113" s="48"/>
      <c r="G113" s="48"/>
      <c r="H113" s="48"/>
      <c r="N113" s="67"/>
    </row>
    <row r="114" spans="6:14">
      <c r="F114" s="48"/>
      <c r="G114" s="48"/>
      <c r="H114" s="48"/>
      <c r="N114" s="47"/>
    </row>
    <row r="115" spans="6:14">
      <c r="F115" s="48"/>
      <c r="G115" s="48"/>
      <c r="H115" s="48"/>
      <c r="N115" s="264"/>
    </row>
    <row r="116" spans="6:14">
      <c r="F116" s="48"/>
      <c r="G116" s="48"/>
      <c r="H116" s="48"/>
    </row>
    <row r="117" spans="6:14">
      <c r="F117" s="48"/>
      <c r="G117" s="48"/>
      <c r="H117" s="48"/>
    </row>
    <row r="118" spans="6:14">
      <c r="F118" s="48"/>
      <c r="G118" s="48"/>
      <c r="H118" s="48"/>
    </row>
    <row r="119" spans="6:14">
      <c r="F119" s="48"/>
      <c r="G119" s="48"/>
      <c r="H119" s="48"/>
    </row>
    <row r="120" spans="6:14">
      <c r="F120" s="48"/>
      <c r="G120" s="48"/>
      <c r="H120" s="48"/>
    </row>
    <row r="121" spans="6:14">
      <c r="F121" s="48"/>
      <c r="G121" s="48"/>
      <c r="H121" s="48"/>
    </row>
    <row r="122" spans="6:14">
      <c r="F122" s="48"/>
      <c r="G122" s="48"/>
      <c r="H122" s="48"/>
    </row>
    <row r="123" spans="6:14">
      <c r="F123" s="48"/>
      <c r="G123" s="48"/>
      <c r="H123" s="48"/>
    </row>
    <row r="124" spans="6:14">
      <c r="F124" s="48"/>
      <c r="G124" s="48"/>
      <c r="H124" s="48"/>
    </row>
    <row r="125" spans="6:14">
      <c r="F125" s="48"/>
      <c r="G125" s="48"/>
      <c r="H125" s="48"/>
    </row>
    <row r="126" spans="6:14">
      <c r="F126" s="48"/>
      <c r="G126" s="48"/>
      <c r="H126" s="48"/>
    </row>
    <row r="127" spans="6:14">
      <c r="F127" s="48"/>
      <c r="G127" s="48"/>
      <c r="H127" s="48"/>
    </row>
    <row r="128" spans="6:14">
      <c r="F128" s="48"/>
      <c r="G128" s="48"/>
      <c r="H128" s="48"/>
    </row>
    <row r="129" spans="6:8">
      <c r="F129" s="48"/>
      <c r="G129" s="48"/>
      <c r="H129" s="48"/>
    </row>
    <row r="130" spans="6:8">
      <c r="F130" s="48"/>
      <c r="G130" s="48"/>
      <c r="H130" s="48"/>
    </row>
    <row r="131" spans="6:8">
      <c r="F131" s="48"/>
      <c r="G131" s="48"/>
      <c r="H131" s="48"/>
    </row>
    <row r="132" spans="6:8">
      <c r="F132" s="48"/>
      <c r="G132" s="48"/>
      <c r="H132" s="48"/>
    </row>
    <row r="133" spans="6:8">
      <c r="F133" s="48"/>
      <c r="G133" s="48"/>
      <c r="H133" s="48"/>
    </row>
    <row r="134" spans="6:8">
      <c r="F134" s="48"/>
      <c r="G134" s="48"/>
      <c r="H134" s="48"/>
    </row>
    <row r="135" spans="6:8">
      <c r="F135" s="48"/>
      <c r="G135" s="48"/>
      <c r="H135" s="48"/>
    </row>
    <row r="136" spans="6:8">
      <c r="F136" s="48"/>
      <c r="G136" s="48"/>
      <c r="H136" s="48"/>
    </row>
    <row r="137" spans="6:8">
      <c r="F137" s="48"/>
      <c r="G137" s="48"/>
      <c r="H137" s="48"/>
    </row>
    <row r="138" spans="6:8">
      <c r="F138" s="48"/>
      <c r="G138" s="48"/>
      <c r="H138" s="48"/>
    </row>
    <row r="139" spans="6:8">
      <c r="F139" s="48"/>
      <c r="G139" s="48"/>
      <c r="H139" s="48"/>
    </row>
    <row r="140" spans="6:8">
      <c r="F140" s="48"/>
      <c r="G140" s="48"/>
      <c r="H140" s="48"/>
    </row>
    <row r="141" spans="6:8">
      <c r="F141" s="48"/>
      <c r="G141" s="48"/>
      <c r="H141" s="48"/>
    </row>
    <row r="142" spans="6:8">
      <c r="F142" s="48"/>
      <c r="G142" s="48"/>
      <c r="H142" s="48"/>
    </row>
    <row r="143" spans="6:8">
      <c r="F143" s="48"/>
      <c r="G143" s="48"/>
      <c r="H143" s="48"/>
    </row>
    <row r="144" spans="6:8">
      <c r="F144" s="48"/>
      <c r="G144" s="48"/>
      <c r="H144" s="48"/>
    </row>
    <row r="145" spans="6:8">
      <c r="F145" s="48"/>
      <c r="G145" s="48"/>
      <c r="H145" s="48"/>
    </row>
    <row r="146" spans="6:8">
      <c r="F146" s="48"/>
      <c r="G146" s="48"/>
      <c r="H146" s="48"/>
    </row>
    <row r="147" spans="6:8">
      <c r="F147" s="48"/>
      <c r="G147" s="48"/>
      <c r="H147" s="48"/>
    </row>
    <row r="148" spans="6:8">
      <c r="F148" s="48"/>
      <c r="G148" s="48"/>
      <c r="H148" s="48"/>
    </row>
    <row r="149" spans="6:8">
      <c r="F149" s="48"/>
      <c r="G149" s="48"/>
      <c r="H149" s="48"/>
    </row>
    <row r="150" spans="6:8">
      <c r="F150" s="48"/>
      <c r="G150" s="48"/>
      <c r="H150" s="48"/>
    </row>
    <row r="151" spans="6:8">
      <c r="F151" s="48"/>
      <c r="G151" s="48"/>
      <c r="H151" s="48"/>
    </row>
    <row r="152" spans="6:8">
      <c r="F152" s="48"/>
      <c r="G152" s="48"/>
      <c r="H152" s="48"/>
    </row>
    <row r="153" spans="6:8">
      <c r="F153" s="48"/>
      <c r="G153" s="48"/>
      <c r="H153" s="48"/>
    </row>
    <row r="154" spans="6:8">
      <c r="F154" s="48"/>
      <c r="G154" s="48"/>
      <c r="H154" s="48"/>
    </row>
    <row r="155" spans="6:8">
      <c r="F155" s="48"/>
      <c r="G155" s="48"/>
      <c r="H155" s="48"/>
    </row>
    <row r="156" spans="6:8">
      <c r="F156" s="48"/>
      <c r="G156" s="48"/>
      <c r="H156" s="48"/>
    </row>
    <row r="157" spans="6:8">
      <c r="F157" s="48"/>
      <c r="G157" s="48"/>
      <c r="H157" s="48"/>
    </row>
    <row r="158" spans="6:8">
      <c r="F158" s="48"/>
      <c r="G158" s="48"/>
      <c r="H158" s="48"/>
    </row>
    <row r="159" spans="6:8">
      <c r="F159" s="48"/>
      <c r="G159" s="48"/>
      <c r="H159" s="48"/>
    </row>
    <row r="160" spans="6:8">
      <c r="F160" s="48"/>
      <c r="G160" s="48"/>
      <c r="H160" s="48"/>
    </row>
    <row r="161" spans="6:8">
      <c r="F161" s="48"/>
      <c r="G161" s="48"/>
      <c r="H161" s="48"/>
    </row>
    <row r="162" spans="6:8">
      <c r="F162" s="48"/>
      <c r="G162" s="48"/>
      <c r="H162" s="48"/>
    </row>
    <row r="163" spans="6:8">
      <c r="F163" s="48"/>
      <c r="G163" s="48"/>
      <c r="H163" s="48"/>
    </row>
    <row r="164" spans="6:8">
      <c r="F164" s="48"/>
      <c r="G164" s="48"/>
      <c r="H164" s="48"/>
    </row>
    <row r="165" spans="6:8">
      <c r="F165" s="48"/>
      <c r="G165" s="48"/>
      <c r="H165" s="48"/>
    </row>
    <row r="166" spans="6:8">
      <c r="F166" s="48"/>
      <c r="G166" s="48"/>
      <c r="H166" s="48"/>
    </row>
    <row r="167" spans="6:8">
      <c r="F167" s="48"/>
      <c r="G167" s="48"/>
      <c r="H167" s="48"/>
    </row>
    <row r="168" spans="6:8">
      <c r="F168" s="48"/>
      <c r="G168" s="48"/>
      <c r="H168" s="48"/>
    </row>
    <row r="169" spans="6:8">
      <c r="F169" s="48"/>
      <c r="G169" s="48"/>
      <c r="H169" s="48"/>
    </row>
    <row r="170" spans="6:8">
      <c r="F170" s="48"/>
      <c r="G170" s="48"/>
      <c r="H170" s="48"/>
    </row>
    <row r="171" spans="6:8">
      <c r="F171" s="48"/>
      <c r="G171" s="48"/>
      <c r="H171" s="48"/>
    </row>
    <row r="172" spans="6:8">
      <c r="F172" s="48"/>
      <c r="G172" s="48"/>
      <c r="H172" s="48"/>
    </row>
    <row r="173" spans="6:8">
      <c r="F173" s="48"/>
      <c r="G173" s="48"/>
      <c r="H173" s="48"/>
    </row>
    <row r="174" spans="6:8">
      <c r="F174" s="48"/>
      <c r="G174" s="48"/>
      <c r="H174" s="48"/>
    </row>
    <row r="175" spans="6:8">
      <c r="F175" s="48"/>
      <c r="G175" s="48"/>
      <c r="H175" s="48"/>
    </row>
    <row r="176" spans="6:8">
      <c r="F176" s="48"/>
      <c r="G176" s="48"/>
      <c r="H176" s="48"/>
    </row>
    <row r="177" spans="6:8">
      <c r="F177" s="48"/>
      <c r="G177" s="48"/>
      <c r="H177" s="48"/>
    </row>
    <row r="178" spans="6:8">
      <c r="F178" s="48"/>
      <c r="G178" s="48"/>
      <c r="H178" s="48"/>
    </row>
    <row r="179" spans="6:8">
      <c r="F179" s="48"/>
      <c r="G179" s="48"/>
      <c r="H179" s="48"/>
    </row>
    <row r="180" spans="6:8">
      <c r="F180" s="48"/>
      <c r="G180" s="48"/>
      <c r="H180" s="48"/>
    </row>
    <row r="181" spans="6:8">
      <c r="F181" s="48"/>
      <c r="G181" s="48"/>
      <c r="H181" s="48"/>
    </row>
    <row r="182" spans="6:8">
      <c r="F182" s="48"/>
      <c r="G182" s="48"/>
      <c r="H182" s="48"/>
    </row>
    <row r="183" spans="6:8">
      <c r="F183" s="48"/>
      <c r="G183" s="48"/>
      <c r="H183" s="48"/>
    </row>
    <row r="184" spans="6:8">
      <c r="F184" s="48"/>
      <c r="G184" s="48"/>
      <c r="H184" s="48"/>
    </row>
    <row r="185" spans="6:8">
      <c r="F185" s="48"/>
      <c r="G185" s="48"/>
      <c r="H185" s="48"/>
    </row>
    <row r="186" spans="6:8">
      <c r="F186" s="48"/>
      <c r="G186" s="48"/>
      <c r="H186" s="48"/>
    </row>
    <row r="187" spans="6:8">
      <c r="F187" s="48"/>
      <c r="G187" s="48"/>
      <c r="H187" s="48"/>
    </row>
    <row r="188" spans="6:8">
      <c r="F188" s="48"/>
      <c r="G188" s="48"/>
      <c r="H188" s="48"/>
    </row>
    <row r="189" spans="6:8">
      <c r="F189" s="48"/>
      <c r="G189" s="48"/>
      <c r="H189" s="48"/>
    </row>
    <row r="190" spans="6:8">
      <c r="F190" s="48"/>
      <c r="G190" s="48"/>
      <c r="H190" s="48"/>
    </row>
    <row r="191" spans="6:8">
      <c r="F191" s="48"/>
      <c r="G191" s="48"/>
      <c r="H191" s="48"/>
    </row>
    <row r="192" spans="6:8">
      <c r="F192" s="48"/>
      <c r="G192" s="48"/>
      <c r="H192" s="48"/>
    </row>
    <row r="193" spans="6:8">
      <c r="F193" s="48"/>
      <c r="G193" s="48"/>
      <c r="H193" s="48"/>
    </row>
    <row r="194" spans="6:8">
      <c r="F194" s="48"/>
      <c r="G194" s="48"/>
      <c r="H194" s="48"/>
    </row>
    <row r="195" spans="6:8">
      <c r="F195" s="48"/>
      <c r="G195" s="48"/>
      <c r="H195" s="48"/>
    </row>
    <row r="196" spans="6:8">
      <c r="F196" s="48"/>
      <c r="G196" s="48"/>
      <c r="H196" s="48"/>
    </row>
    <row r="197" spans="6:8">
      <c r="F197" s="48"/>
      <c r="G197" s="48"/>
      <c r="H197" s="48"/>
    </row>
    <row r="198" spans="6:8">
      <c r="F198" s="48"/>
      <c r="G198" s="48"/>
      <c r="H198" s="48"/>
    </row>
    <row r="199" spans="6:8">
      <c r="F199" s="48"/>
      <c r="G199" s="48"/>
      <c r="H199" s="48"/>
    </row>
    <row r="200" spans="6:8">
      <c r="F200" s="48"/>
      <c r="G200" s="48"/>
      <c r="H200" s="48"/>
    </row>
    <row r="201" spans="6:8">
      <c r="F201" s="48"/>
      <c r="G201" s="48"/>
      <c r="H201" s="48"/>
    </row>
    <row r="202" spans="6:8">
      <c r="F202" s="48"/>
      <c r="G202" s="48"/>
      <c r="H202" s="48"/>
    </row>
    <row r="203" spans="6:8">
      <c r="F203" s="48"/>
      <c r="G203" s="48"/>
      <c r="H203" s="48"/>
    </row>
    <row r="204" spans="6:8">
      <c r="F204" s="48"/>
      <c r="G204" s="48"/>
      <c r="H204" s="48"/>
    </row>
    <row r="205" spans="6:8">
      <c r="F205" s="48"/>
      <c r="G205" s="48"/>
      <c r="H205" s="48"/>
    </row>
    <row r="206" spans="6:8">
      <c r="F206" s="48"/>
      <c r="G206" s="48"/>
      <c r="H206" s="48"/>
    </row>
    <row r="207" spans="6:8">
      <c r="F207" s="48"/>
      <c r="G207" s="48"/>
      <c r="H207" s="48"/>
    </row>
    <row r="208" spans="6:8">
      <c r="F208" s="48"/>
      <c r="G208" s="48"/>
      <c r="H208" s="48"/>
    </row>
    <row r="209" spans="6:8">
      <c r="F209" s="48"/>
      <c r="G209" s="48"/>
      <c r="H209" s="48"/>
    </row>
    <row r="210" spans="6:8">
      <c r="F210" s="48"/>
      <c r="G210" s="48"/>
      <c r="H210" s="48"/>
    </row>
    <row r="211" spans="6:8">
      <c r="F211" s="48"/>
      <c r="G211" s="48"/>
      <c r="H211" s="48"/>
    </row>
    <row r="212" spans="6:8">
      <c r="F212" s="48"/>
      <c r="G212" s="48"/>
      <c r="H212" s="48"/>
    </row>
    <row r="213" spans="6:8">
      <c r="F213" s="48"/>
      <c r="G213" s="48"/>
      <c r="H213" s="48"/>
    </row>
    <row r="214" spans="6:8">
      <c r="F214" s="48"/>
      <c r="G214" s="48"/>
      <c r="H214" s="48"/>
    </row>
    <row r="215" spans="6:8">
      <c r="F215" s="48"/>
      <c r="G215" s="48"/>
      <c r="H215" s="48"/>
    </row>
    <row r="216" spans="6:8">
      <c r="F216" s="48"/>
      <c r="G216" s="48"/>
      <c r="H216" s="48"/>
    </row>
    <row r="217" spans="6:8">
      <c r="F217" s="48"/>
      <c r="G217" s="48"/>
      <c r="H217" s="48"/>
    </row>
    <row r="218" spans="6:8">
      <c r="F218" s="48"/>
      <c r="G218" s="48"/>
      <c r="H218" s="48"/>
    </row>
    <row r="219" spans="6:8">
      <c r="F219" s="48"/>
      <c r="G219" s="48"/>
      <c r="H219" s="48"/>
    </row>
    <row r="220" spans="6:8">
      <c r="F220" s="48"/>
      <c r="G220" s="48"/>
      <c r="H220" s="48"/>
    </row>
    <row r="221" spans="6:8">
      <c r="F221" s="48"/>
      <c r="G221" s="48"/>
      <c r="H221" s="48"/>
    </row>
    <row r="222" spans="6:8">
      <c r="F222" s="48"/>
      <c r="G222" s="48"/>
      <c r="H222" s="48"/>
    </row>
    <row r="223" spans="6:8">
      <c r="F223" s="48"/>
      <c r="G223" s="48"/>
      <c r="H223" s="48"/>
    </row>
    <row r="224" spans="6:8">
      <c r="F224" s="48"/>
      <c r="G224" s="48"/>
      <c r="H224" s="48"/>
    </row>
    <row r="225" spans="6:8">
      <c r="F225" s="48"/>
      <c r="G225" s="48"/>
      <c r="H225" s="48"/>
    </row>
    <row r="226" spans="6:8">
      <c r="F226" s="48"/>
      <c r="G226" s="48"/>
      <c r="H226" s="48"/>
    </row>
    <row r="227" spans="6:8">
      <c r="F227" s="48"/>
      <c r="G227" s="48"/>
      <c r="H227" s="48"/>
    </row>
    <row r="228" spans="6:8">
      <c r="F228" s="48"/>
      <c r="G228" s="48"/>
      <c r="H228" s="48"/>
    </row>
    <row r="229" spans="6:8">
      <c r="F229" s="48"/>
      <c r="G229" s="48"/>
      <c r="H229" s="48"/>
    </row>
    <row r="230" spans="6:8">
      <c r="F230" s="48"/>
      <c r="G230" s="48"/>
      <c r="H230" s="48"/>
    </row>
    <row r="231" spans="6:8">
      <c r="F231" s="48"/>
      <c r="G231" s="48"/>
      <c r="H231" s="48"/>
    </row>
    <row r="232" spans="6:8">
      <c r="F232" s="48"/>
      <c r="G232" s="48"/>
      <c r="H232" s="48"/>
    </row>
    <row r="233" spans="6:8">
      <c r="F233" s="48"/>
      <c r="G233" s="48"/>
      <c r="H233" s="48"/>
    </row>
    <row r="234" spans="6:8">
      <c r="F234" s="48"/>
      <c r="G234" s="48"/>
      <c r="H234" s="48"/>
    </row>
    <row r="235" spans="6:8">
      <c r="F235" s="48"/>
      <c r="G235" s="48"/>
      <c r="H235" s="48"/>
    </row>
    <row r="236" spans="6:8">
      <c r="F236" s="48"/>
      <c r="G236" s="48"/>
      <c r="H236" s="48"/>
    </row>
    <row r="237" spans="6:8">
      <c r="F237" s="48"/>
      <c r="G237" s="48"/>
      <c r="H237" s="48"/>
    </row>
    <row r="238" spans="6:8">
      <c r="F238" s="48"/>
      <c r="G238" s="48"/>
      <c r="H238" s="48"/>
    </row>
    <row r="239" spans="6:8">
      <c r="F239" s="48"/>
      <c r="G239" s="48"/>
      <c r="H239" s="48"/>
    </row>
    <row r="240" spans="6:8">
      <c r="F240" s="48"/>
      <c r="G240" s="48"/>
      <c r="H240" s="48"/>
    </row>
    <row r="241" spans="6:8">
      <c r="F241" s="48"/>
      <c r="G241" s="48"/>
      <c r="H241" s="48"/>
    </row>
    <row r="242" spans="6:8">
      <c r="F242" s="48"/>
      <c r="G242" s="48"/>
      <c r="H242" s="48"/>
    </row>
    <row r="243" spans="6:8">
      <c r="F243" s="48"/>
      <c r="G243" s="48"/>
      <c r="H243" s="48"/>
    </row>
    <row r="244" spans="6:8">
      <c r="F244" s="48"/>
      <c r="G244" s="48"/>
      <c r="H244" s="48"/>
    </row>
    <row r="245" spans="6:8">
      <c r="F245" s="48"/>
      <c r="G245" s="48"/>
      <c r="H245" s="48"/>
    </row>
    <row r="246" spans="6:8">
      <c r="F246" s="48"/>
      <c r="G246" s="48"/>
      <c r="H246" s="48"/>
    </row>
    <row r="247" spans="6:8">
      <c r="F247" s="48"/>
      <c r="G247" s="48"/>
      <c r="H247" s="48"/>
    </row>
    <row r="248" spans="6:8">
      <c r="F248" s="48"/>
      <c r="G248" s="48"/>
      <c r="H248" s="48"/>
    </row>
    <row r="249" spans="6:8">
      <c r="F249" s="48"/>
      <c r="G249" s="48"/>
      <c r="H249" s="48"/>
    </row>
    <row r="250" spans="6:8">
      <c r="F250" s="48"/>
      <c r="G250" s="48"/>
      <c r="H250" s="48"/>
    </row>
    <row r="251" spans="6:8">
      <c r="F251" s="48"/>
      <c r="G251" s="48"/>
      <c r="H251" s="48"/>
    </row>
    <row r="252" spans="6:8">
      <c r="F252" s="48"/>
      <c r="G252" s="48"/>
      <c r="H252" s="48"/>
    </row>
    <row r="253" spans="6:8">
      <c r="F253" s="48"/>
      <c r="G253" s="48"/>
      <c r="H253" s="48"/>
    </row>
    <row r="254" spans="6:8">
      <c r="F254" s="48"/>
      <c r="G254" s="48"/>
      <c r="H254" s="48"/>
    </row>
    <row r="255" spans="6:8">
      <c r="F255" s="48"/>
      <c r="G255" s="48"/>
      <c r="H255" s="48"/>
    </row>
    <row r="256" spans="6:8">
      <c r="F256" s="48"/>
      <c r="G256" s="48"/>
      <c r="H256" s="48"/>
    </row>
    <row r="257" spans="6:8">
      <c r="F257" s="48"/>
      <c r="G257" s="48"/>
      <c r="H257" s="48"/>
    </row>
    <row r="258" spans="6:8">
      <c r="F258" s="48"/>
      <c r="G258" s="48"/>
      <c r="H258" s="48"/>
    </row>
    <row r="259" spans="6:8">
      <c r="F259" s="48"/>
      <c r="G259" s="48"/>
      <c r="H259" s="48"/>
    </row>
    <row r="260" spans="6:8">
      <c r="F260" s="48"/>
      <c r="G260" s="48"/>
      <c r="H260" s="48"/>
    </row>
    <row r="261" spans="6:8">
      <c r="F261" s="48"/>
      <c r="G261" s="48"/>
      <c r="H261" s="48"/>
    </row>
    <row r="262" spans="6:8">
      <c r="F262" s="48"/>
      <c r="G262" s="48"/>
      <c r="H262" s="48"/>
    </row>
    <row r="263" spans="6:8">
      <c r="F263" s="48"/>
      <c r="G263" s="48"/>
      <c r="H263" s="48"/>
    </row>
    <row r="264" spans="6:8">
      <c r="F264" s="48"/>
      <c r="G264" s="48"/>
      <c r="H264" s="48"/>
    </row>
    <row r="265" spans="6:8">
      <c r="F265" s="48"/>
      <c r="G265" s="48"/>
      <c r="H265" s="48"/>
    </row>
    <row r="266" spans="6:8">
      <c r="F266" s="48"/>
      <c r="G266" s="48"/>
      <c r="H266" s="48"/>
    </row>
    <row r="267" spans="6:8">
      <c r="F267" s="48"/>
      <c r="G267" s="48"/>
      <c r="H267" s="48"/>
    </row>
    <row r="268" spans="6:8">
      <c r="F268" s="48"/>
      <c r="G268" s="48"/>
      <c r="H268" s="48"/>
    </row>
    <row r="269" spans="6:8">
      <c r="F269" s="48"/>
      <c r="G269" s="48"/>
      <c r="H269" s="48"/>
    </row>
    <row r="270" spans="6:8">
      <c r="F270" s="48"/>
      <c r="G270" s="48"/>
      <c r="H270" s="48"/>
    </row>
    <row r="271" spans="6:8">
      <c r="F271" s="48"/>
      <c r="G271" s="48"/>
      <c r="H271" s="48"/>
    </row>
    <row r="272" spans="6:8">
      <c r="F272" s="48"/>
      <c r="G272" s="48"/>
      <c r="H272" s="48"/>
    </row>
    <row r="273" spans="6:8">
      <c r="F273" s="48"/>
      <c r="G273" s="48"/>
      <c r="H273" s="48"/>
    </row>
    <row r="274" spans="6:8">
      <c r="F274" s="48"/>
      <c r="G274" s="48"/>
      <c r="H274" s="48"/>
    </row>
    <row r="275" spans="6:8">
      <c r="F275" s="48"/>
      <c r="G275" s="48"/>
      <c r="H275" s="48"/>
    </row>
    <row r="276" spans="6:8">
      <c r="F276" s="48"/>
      <c r="G276" s="48"/>
      <c r="H276" s="48"/>
    </row>
    <row r="277" spans="6:8">
      <c r="F277" s="48"/>
      <c r="G277" s="48"/>
      <c r="H277" s="48"/>
    </row>
    <row r="278" spans="6:8">
      <c r="F278" s="48"/>
      <c r="G278" s="48"/>
      <c r="H278" s="48"/>
    </row>
    <row r="279" spans="6:8">
      <c r="F279" s="48"/>
      <c r="G279" s="48"/>
      <c r="H279" s="48"/>
    </row>
    <row r="280" spans="6:8">
      <c r="F280" s="48"/>
      <c r="G280" s="48"/>
      <c r="H280" s="48"/>
    </row>
    <row r="281" spans="6:8">
      <c r="F281" s="48"/>
      <c r="G281" s="48"/>
      <c r="H281" s="48"/>
    </row>
    <row r="282" spans="6:8">
      <c r="F282" s="48"/>
      <c r="G282" s="48"/>
      <c r="H282" s="48"/>
    </row>
    <row r="283" spans="6:8">
      <c r="F283" s="48"/>
      <c r="G283" s="48"/>
      <c r="H283" s="48"/>
    </row>
    <row r="284" spans="6:8">
      <c r="F284" s="48"/>
      <c r="G284" s="48"/>
      <c r="H284" s="48"/>
    </row>
    <row r="285" spans="6:8">
      <c r="F285" s="48"/>
      <c r="G285" s="48"/>
      <c r="H285" s="48"/>
    </row>
    <row r="286" spans="6:8">
      <c r="F286" s="48"/>
      <c r="G286" s="48"/>
      <c r="H286" s="48"/>
    </row>
    <row r="287" spans="6:8">
      <c r="F287" s="48"/>
      <c r="G287" s="48"/>
      <c r="H287" s="48"/>
    </row>
    <row r="288" spans="6:8">
      <c r="F288" s="48"/>
      <c r="G288" s="48"/>
      <c r="H288" s="48"/>
    </row>
    <row r="289" spans="6:8">
      <c r="F289" s="48"/>
      <c r="G289" s="48"/>
      <c r="H289" s="48"/>
    </row>
    <row r="290" spans="6:8">
      <c r="F290" s="48"/>
      <c r="G290" s="48"/>
      <c r="H290" s="48"/>
    </row>
    <row r="291" spans="6:8">
      <c r="F291" s="48"/>
      <c r="G291" s="48"/>
      <c r="H291" s="48"/>
    </row>
    <row r="292" spans="6:8">
      <c r="F292" s="48"/>
      <c r="G292" s="48"/>
      <c r="H292" s="48"/>
    </row>
    <row r="293" spans="6:8">
      <c r="F293" s="48"/>
      <c r="G293" s="48"/>
      <c r="H293" s="48"/>
    </row>
    <row r="294" spans="6:8">
      <c r="F294" s="48"/>
      <c r="G294" s="48"/>
      <c r="H294" s="48"/>
    </row>
    <row r="295" spans="6:8">
      <c r="F295" s="48"/>
      <c r="G295" s="48"/>
      <c r="H295" s="48"/>
    </row>
    <row r="296" spans="6:8">
      <c r="F296" s="48"/>
      <c r="G296" s="48"/>
      <c r="H296" s="48"/>
    </row>
    <row r="297" spans="6:8">
      <c r="F297" s="48"/>
      <c r="G297" s="48"/>
      <c r="H297" s="48"/>
    </row>
    <row r="298" spans="6:8">
      <c r="F298" s="48"/>
      <c r="G298" s="48"/>
      <c r="H298" s="48"/>
    </row>
    <row r="299" spans="6:8">
      <c r="F299" s="48"/>
      <c r="G299" s="48"/>
      <c r="H299" s="48"/>
    </row>
    <row r="300" spans="6:8">
      <c r="F300" s="48"/>
      <c r="G300" s="48"/>
      <c r="H300" s="48"/>
    </row>
    <row r="301" spans="6:8">
      <c r="F301" s="48"/>
      <c r="G301" s="48"/>
      <c r="H301" s="48"/>
    </row>
    <row r="302" spans="6:8">
      <c r="F302" s="48"/>
      <c r="G302" s="48"/>
      <c r="H302" s="48"/>
    </row>
    <row r="303" spans="6:8">
      <c r="F303" s="48"/>
      <c r="G303" s="48"/>
      <c r="H303" s="48"/>
    </row>
    <row r="304" spans="6:8">
      <c r="F304" s="48"/>
      <c r="G304" s="48"/>
      <c r="H304" s="48"/>
    </row>
    <row r="305" spans="6:8">
      <c r="F305" s="48"/>
      <c r="G305" s="48"/>
      <c r="H305" s="48"/>
    </row>
    <row r="306" spans="6:8">
      <c r="F306" s="48"/>
      <c r="G306" s="48"/>
      <c r="H306" s="48"/>
    </row>
    <row r="307" spans="6:8">
      <c r="F307" s="48"/>
      <c r="G307" s="48"/>
      <c r="H307" s="48"/>
    </row>
    <row r="308" spans="6:8">
      <c r="F308" s="48"/>
      <c r="G308" s="48"/>
      <c r="H308" s="48"/>
    </row>
  </sheetData>
  <mergeCells count="5">
    <mergeCell ref="F5:G5"/>
    <mergeCell ref="H5:I5"/>
    <mergeCell ref="J5:K5"/>
    <mergeCell ref="B2:L2"/>
    <mergeCell ref="B3:L3"/>
  </mergeCells>
  <phoneticPr fontId="0" type="noConversion"/>
  <printOptions horizontalCentered="1"/>
  <pageMargins left="0" right="0" top="0.32" bottom="0" header="0" footer="0"/>
  <pageSetup paperSize="8"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111" enableFormatConditionsCalculation="0">
    <pageSetUpPr fitToPage="1"/>
  </sheetPr>
  <dimension ref="B2:O87"/>
  <sheetViews>
    <sheetView zoomScale="70" zoomScaleNormal="70" workbookViewId="0">
      <selection activeCell="K19" sqref="K19"/>
    </sheetView>
  </sheetViews>
  <sheetFormatPr defaultRowHeight="12.75"/>
  <cols>
    <col min="1" max="1" width="1.7109375" style="28" customWidth="1"/>
    <col min="2" max="2" width="13.28515625" style="29" bestFit="1" customWidth="1"/>
    <col min="3" max="3" width="10.85546875" style="30" customWidth="1"/>
    <col min="4" max="4" width="49" style="28" customWidth="1"/>
    <col min="5" max="5" width="19.28515625" style="47" bestFit="1" customWidth="1"/>
    <col min="6" max="11" width="16.7109375" style="28" customWidth="1"/>
    <col min="12" max="12" width="16.5703125" style="28" customWidth="1"/>
    <col min="13" max="13" width="9.140625" style="28"/>
    <col min="14" max="14" width="12.42578125" style="28" bestFit="1" customWidth="1"/>
    <col min="15" max="15" width="10.7109375" style="28" bestFit="1" customWidth="1"/>
    <col min="16" max="16384" width="9.140625" style="28"/>
  </cols>
  <sheetData>
    <row r="2" spans="2:14" s="3" customFormat="1">
      <c r="B2" s="593" t="str">
        <f>'DENETİM BİLGİLERİ'!B3</f>
        <v>İDEALİST GAYRİMENKUL YATIRIM ORTAKLIĞI A.Ş.</v>
      </c>
      <c r="C2" s="593"/>
      <c r="D2" s="593"/>
      <c r="E2" s="593"/>
      <c r="F2" s="593"/>
      <c r="G2" s="593"/>
      <c r="H2" s="593"/>
      <c r="I2" s="593"/>
      <c r="J2" s="593"/>
      <c r="K2" s="593"/>
      <c r="L2" s="593"/>
    </row>
    <row r="3" spans="2:14" s="3" customFormat="1">
      <c r="B3" s="593" t="str">
        <f>'RAPOR MİZANI-AKTİF'!B3:L3</f>
        <v>31.12.2013 TARİHLİ DÜZELTİLMİŞ MİZANI</v>
      </c>
      <c r="C3" s="593"/>
      <c r="D3" s="593"/>
      <c r="E3" s="593"/>
      <c r="F3" s="593"/>
      <c r="G3" s="593"/>
      <c r="H3" s="593"/>
      <c r="I3" s="593"/>
      <c r="J3" s="593"/>
      <c r="K3" s="593"/>
      <c r="L3" s="593"/>
    </row>
    <row r="4" spans="2:14" s="3" customFormat="1" ht="13.5" thickBot="1">
      <c r="B4" s="4"/>
      <c r="C4" s="2"/>
      <c r="D4" s="2"/>
      <c r="E4" s="235"/>
    </row>
    <row r="5" spans="2:14" s="7" customFormat="1" ht="13.5" thickBot="1">
      <c r="B5" s="5" t="s">
        <v>321</v>
      </c>
      <c r="C5" s="6" t="s">
        <v>866</v>
      </c>
      <c r="D5" s="5" t="s">
        <v>271</v>
      </c>
      <c r="E5" s="236" t="s">
        <v>156</v>
      </c>
      <c r="F5" s="590" t="s">
        <v>322</v>
      </c>
      <c r="G5" s="591"/>
      <c r="H5" s="592" t="s">
        <v>204</v>
      </c>
      <c r="I5" s="591"/>
      <c r="J5" s="592" t="s">
        <v>202</v>
      </c>
      <c r="K5" s="591"/>
      <c r="L5" s="5" t="s">
        <v>200</v>
      </c>
    </row>
    <row r="6" spans="2:14" s="14" customFormat="1" ht="14.1" customHeight="1">
      <c r="B6" s="288">
        <v>600</v>
      </c>
      <c r="C6" s="8"/>
      <c r="D6" s="9" t="s">
        <v>98</v>
      </c>
      <c r="E6" s="10">
        <f>IFERROR(VLOOKUP(B6,'AYRINTILI MİZAN'!$A$2:$G$2057,7,FALSE),0)*-1</f>
        <v>0</v>
      </c>
      <c r="F6" s="11"/>
      <c r="G6" s="12"/>
      <c r="H6" s="13"/>
      <c r="I6" s="12"/>
      <c r="J6" s="13"/>
      <c r="K6" s="12"/>
      <c r="L6" s="10">
        <f>E6+G6+I6-F6-H6+K6-J6</f>
        <v>0</v>
      </c>
      <c r="N6" s="117"/>
    </row>
    <row r="7" spans="2:14" s="14" customFormat="1" ht="14.1" customHeight="1">
      <c r="B7" s="288">
        <v>601</v>
      </c>
      <c r="C7" s="8"/>
      <c r="D7" s="9" t="s">
        <v>311</v>
      </c>
      <c r="E7" s="10">
        <f>IFERROR(VLOOKUP(B7,'AYRINTILI MİZAN'!$A$2:$G$2057,7,FALSE),0)*-1</f>
        <v>0</v>
      </c>
      <c r="F7" s="15"/>
      <c r="G7" s="16"/>
      <c r="H7" s="17"/>
      <c r="I7" s="16"/>
      <c r="J7" s="17"/>
      <c r="K7" s="16"/>
      <c r="L7" s="10">
        <f>E7+G7+I7-F7-H7+K7-J7</f>
        <v>0</v>
      </c>
    </row>
    <row r="8" spans="2:14" s="14" customFormat="1" ht="14.1" customHeight="1">
      <c r="B8" s="288">
        <v>602</v>
      </c>
      <c r="C8" s="8"/>
      <c r="D8" s="9" t="s">
        <v>52</v>
      </c>
      <c r="E8" s="10">
        <f>IFERROR(VLOOKUP(B8,'AYRINTILI MİZAN'!$A$2:$G$2057,7,FALSE),0)*-1</f>
        <v>0</v>
      </c>
      <c r="F8" s="15"/>
      <c r="G8" s="16"/>
      <c r="H8" s="17"/>
      <c r="I8" s="16"/>
      <c r="J8" s="17"/>
      <c r="K8" s="16"/>
      <c r="L8" s="10">
        <f>E8+G8+I8-F8-H8+K8-J8</f>
        <v>0</v>
      </c>
    </row>
    <row r="9" spans="2:14" s="14" customFormat="1" ht="14.1" customHeight="1">
      <c r="B9" s="8" t="s">
        <v>352</v>
      </c>
      <c r="C9" s="8"/>
      <c r="D9" s="9"/>
      <c r="E9" s="10">
        <f>IFERROR(VLOOKUP(B9,'AYRINTILI MİZAN'!$A$2:$G$2057,7,FALSE),0)*-1</f>
        <v>0</v>
      </c>
      <c r="F9" s="15"/>
      <c r="G9" s="16"/>
      <c r="H9" s="17"/>
      <c r="I9" s="16"/>
      <c r="J9" s="17"/>
      <c r="K9" s="16"/>
      <c r="L9" s="10"/>
    </row>
    <row r="10" spans="2:14" s="14" customFormat="1" ht="14.1" customHeight="1">
      <c r="B10" s="288">
        <v>610</v>
      </c>
      <c r="C10" s="8"/>
      <c r="D10" s="21" t="s">
        <v>182</v>
      </c>
      <c r="E10" s="10">
        <f>IFERROR(VLOOKUP(B10,'AYRINTILI MİZAN'!$A$2:$G$2057,7,FALSE),0)*-1</f>
        <v>0</v>
      </c>
      <c r="F10" s="15"/>
      <c r="G10" s="16"/>
      <c r="H10" s="17"/>
      <c r="I10" s="16"/>
      <c r="J10" s="17"/>
      <c r="K10" s="16"/>
      <c r="L10" s="10">
        <f>E10+G10+I10-F10-H10+K10-J10</f>
        <v>0</v>
      </c>
    </row>
    <row r="11" spans="2:14" s="14" customFormat="1" ht="14.1" customHeight="1">
      <c r="B11" s="288">
        <v>611</v>
      </c>
      <c r="C11" s="8"/>
      <c r="D11" s="21" t="s">
        <v>183</v>
      </c>
      <c r="E11" s="10">
        <f>IFERROR(VLOOKUP(B11,'AYRINTILI MİZAN'!$A$2:$G$2057,7,FALSE),0)*-1</f>
        <v>0</v>
      </c>
      <c r="F11" s="15"/>
      <c r="G11" s="16"/>
      <c r="H11" s="17"/>
      <c r="I11" s="16"/>
      <c r="J11" s="17"/>
      <c r="K11" s="16"/>
      <c r="L11" s="10">
        <f t="shared" ref="L11:L55" si="0">E11+G11+I11-F11-H11+K11-J11</f>
        <v>0</v>
      </c>
    </row>
    <row r="12" spans="2:14" s="14" customFormat="1" ht="14.1" customHeight="1">
      <c r="B12" s="288">
        <v>612</v>
      </c>
      <c r="C12" s="8"/>
      <c r="D12" s="21" t="s">
        <v>294</v>
      </c>
      <c r="E12" s="10">
        <f>IFERROR(VLOOKUP(B12,'AYRINTILI MİZAN'!$A$2:$G$2057,7,FALSE),0)*-1</f>
        <v>0</v>
      </c>
      <c r="F12" s="15"/>
      <c r="G12" s="16"/>
      <c r="H12" s="17"/>
      <c r="I12" s="16"/>
      <c r="J12" s="17"/>
      <c r="K12" s="16"/>
      <c r="L12" s="10">
        <f t="shared" si="0"/>
        <v>0</v>
      </c>
    </row>
    <row r="13" spans="2:14" s="14" customFormat="1" ht="14.1" customHeight="1">
      <c r="B13" s="8" t="s">
        <v>352</v>
      </c>
      <c r="C13" s="8"/>
      <c r="D13" s="9"/>
      <c r="E13" s="10">
        <f>IFERROR(VLOOKUP(B13,'AYRINTILI MİZAN'!$A$2:$G$2057,7,FALSE),0)*-1</f>
        <v>0</v>
      </c>
      <c r="F13" s="15"/>
      <c r="G13" s="16"/>
      <c r="H13" s="17"/>
      <c r="I13" s="16"/>
      <c r="J13" s="17"/>
      <c r="K13" s="16"/>
      <c r="L13" s="10"/>
    </row>
    <row r="14" spans="2:14" s="14" customFormat="1" ht="14.1" customHeight="1">
      <c r="B14" s="288">
        <v>620</v>
      </c>
      <c r="C14" s="8"/>
      <c r="D14" s="21" t="s">
        <v>313</v>
      </c>
      <c r="E14" s="10">
        <f>IFERROR(VLOOKUP(B14,'AYRINTILI MİZAN'!$A$2:$G$2057,7,FALSE),0)*-1</f>
        <v>0</v>
      </c>
      <c r="F14" s="15"/>
      <c r="G14" s="16"/>
      <c r="H14" s="17"/>
      <c r="I14" s="16"/>
      <c r="J14" s="17"/>
      <c r="K14" s="16"/>
      <c r="L14" s="10">
        <f>E14+G14+I14-F14-H14+K14-J14</f>
        <v>0</v>
      </c>
    </row>
    <row r="15" spans="2:14" s="14" customFormat="1" ht="14.1" customHeight="1">
      <c r="B15" s="288">
        <v>621</v>
      </c>
      <c r="C15" s="8"/>
      <c r="D15" s="21" t="s">
        <v>184</v>
      </c>
      <c r="E15" s="10">
        <f>IFERROR(VLOOKUP(B15,'AYRINTILI MİZAN'!$A$2:$G$2057,7,FALSE),0)*-1</f>
        <v>0</v>
      </c>
      <c r="F15" s="15"/>
      <c r="G15" s="16"/>
      <c r="H15" s="17"/>
      <c r="I15" s="16"/>
      <c r="J15" s="17"/>
      <c r="K15" s="16"/>
      <c r="L15" s="10">
        <f>E15+G15+I15-F15-H15+K15-J15</f>
        <v>0</v>
      </c>
    </row>
    <row r="16" spans="2:14" s="14" customFormat="1" ht="13.5" customHeight="1">
      <c r="B16" s="288">
        <v>622</v>
      </c>
      <c r="C16" s="8"/>
      <c r="D16" s="21" t="s">
        <v>97</v>
      </c>
      <c r="E16" s="10">
        <f>IFERROR(VLOOKUP(B16,'AYRINTILI MİZAN'!$A$2:$G$2057,7,FALSE),0)*-1</f>
        <v>0</v>
      </c>
      <c r="F16" s="18"/>
      <c r="G16" s="19"/>
      <c r="H16" s="20"/>
      <c r="I16" s="19"/>
      <c r="J16" s="17"/>
      <c r="K16" s="16"/>
      <c r="L16" s="10">
        <f>E16+G16+I16-F16-H16+K16-J16</f>
        <v>0</v>
      </c>
    </row>
    <row r="17" spans="2:14" s="14" customFormat="1" ht="13.5" customHeight="1">
      <c r="B17" s="288">
        <v>623</v>
      </c>
      <c r="C17" s="8"/>
      <c r="D17" s="21" t="s">
        <v>185</v>
      </c>
      <c r="E17" s="10">
        <f>IFERROR(VLOOKUP(B17,'AYRINTILI MİZAN'!$A$2:$G$2057,7,FALSE),0)*-1</f>
        <v>0</v>
      </c>
      <c r="F17" s="18"/>
      <c r="G17" s="124"/>
      <c r="H17" s="20"/>
      <c r="I17" s="19"/>
      <c r="J17" s="17"/>
      <c r="K17" s="16"/>
      <c r="L17" s="10">
        <f>E17+G17+I17-F17-H17+K17-J17</f>
        <v>0</v>
      </c>
    </row>
    <row r="18" spans="2:14" s="14" customFormat="1" ht="13.5" customHeight="1">
      <c r="B18" s="8" t="s">
        <v>352</v>
      </c>
      <c r="C18" s="8"/>
      <c r="D18" s="21"/>
      <c r="E18" s="10">
        <f>IFERROR(VLOOKUP(B18,'AYRINTILI MİZAN'!$A$2:$G$2057,7,FALSE),0)*-1</f>
        <v>0</v>
      </c>
      <c r="F18" s="18"/>
      <c r="G18" s="19"/>
      <c r="H18" s="20"/>
      <c r="I18" s="19"/>
      <c r="J18" s="17"/>
      <c r="K18" s="16"/>
      <c r="L18" s="10"/>
    </row>
    <row r="19" spans="2:14" s="14" customFormat="1" ht="13.5" customHeight="1">
      <c r="B19" s="288">
        <v>631</v>
      </c>
      <c r="C19" s="8"/>
      <c r="D19" s="21" t="s">
        <v>309</v>
      </c>
      <c r="E19" s="10">
        <f>IFERROR(VLOOKUP(B19,'AYRINTILI MİZAN'!$A$2:$G$2057,7,FALSE),0)*-1</f>
        <v>0</v>
      </c>
      <c r="F19" s="18"/>
      <c r="G19" s="19"/>
      <c r="H19" s="20"/>
      <c r="I19" s="19"/>
      <c r="J19" s="17"/>
      <c r="K19" s="16"/>
      <c r="L19" s="10">
        <f t="shared" si="0"/>
        <v>0</v>
      </c>
    </row>
    <row r="20" spans="2:14" s="14" customFormat="1" ht="14.1" customHeight="1">
      <c r="B20" s="288">
        <v>770</v>
      </c>
      <c r="C20" s="472" t="s">
        <v>1078</v>
      </c>
      <c r="D20" s="21" t="s">
        <v>94</v>
      </c>
      <c r="E20" s="10">
        <f>IFERROR(VLOOKUP(B20,'AYRINTILI MİZAN'!$A$2:$G$2057,7,FALSE),0)*-1</f>
        <v>-421531</v>
      </c>
      <c r="F20" s="15"/>
      <c r="G20" s="16"/>
      <c r="H20" s="17"/>
      <c r="I20" s="16">
        <v>1</v>
      </c>
      <c r="J20" s="17">
        <f>Düzeltmeler!C13</f>
        <v>3806</v>
      </c>
      <c r="K20" s="16">
        <f>Düzeltmeler!D7+Düzeltmeler!D22</f>
        <v>30725</v>
      </c>
      <c r="L20" s="10">
        <f t="shared" si="0"/>
        <v>-394611</v>
      </c>
      <c r="N20" s="27"/>
    </row>
    <row r="21" spans="2:14" s="14" customFormat="1" ht="14.1" customHeight="1">
      <c r="B21" s="288">
        <v>633</v>
      </c>
      <c r="C21" s="8"/>
      <c r="D21" s="21" t="s">
        <v>92</v>
      </c>
      <c r="E21" s="10">
        <f>IFERROR(VLOOKUP(B21,'AYRINTILI MİZAN'!$A$2:$G$2057,7,FALSE),0)*-1</f>
        <v>0</v>
      </c>
      <c r="F21" s="15"/>
      <c r="G21" s="16"/>
      <c r="H21" s="17"/>
      <c r="I21" s="16"/>
      <c r="J21" s="17"/>
      <c r="K21" s="16"/>
      <c r="L21" s="10">
        <f t="shared" si="0"/>
        <v>0</v>
      </c>
    </row>
    <row r="22" spans="2:14" s="14" customFormat="1" ht="14.1" customHeight="1">
      <c r="B22" s="288">
        <v>634</v>
      </c>
      <c r="C22" s="8"/>
      <c r="D22" s="21" t="s">
        <v>93</v>
      </c>
      <c r="E22" s="10">
        <f>IFERROR(VLOOKUP(B22,'AYRINTILI MİZAN'!$A$2:$G$2057,7,FALSE),0)*-1</f>
        <v>0</v>
      </c>
      <c r="F22" s="15"/>
      <c r="G22" s="16"/>
      <c r="H22" s="17"/>
      <c r="I22" s="16"/>
      <c r="J22" s="17"/>
      <c r="K22" s="16"/>
      <c r="L22" s="10">
        <f t="shared" si="0"/>
        <v>0</v>
      </c>
    </row>
    <row r="23" spans="2:14" s="14" customFormat="1" ht="14.1" customHeight="1">
      <c r="B23" s="8" t="s">
        <v>352</v>
      </c>
      <c r="C23" s="8"/>
      <c r="D23" s="21"/>
      <c r="E23" s="10">
        <f>IFERROR(VLOOKUP(B23,'AYRINTILI MİZAN'!$A$2:$G$2057,7,FALSE),0)*-1</f>
        <v>0</v>
      </c>
      <c r="F23" s="15"/>
      <c r="G23" s="16"/>
      <c r="H23" s="17"/>
      <c r="I23" s="16"/>
      <c r="J23" s="17"/>
      <c r="K23" s="16"/>
      <c r="L23" s="10"/>
    </row>
    <row r="24" spans="2:14" s="14" customFormat="1" ht="14.1" customHeight="1">
      <c r="B24" s="288">
        <v>654</v>
      </c>
      <c r="C24" s="8"/>
      <c r="D24" s="21" t="s">
        <v>297</v>
      </c>
      <c r="E24" s="10">
        <f>IFERROR(VLOOKUP(B24,'AYRINTILI MİZAN'!$A$2:$G$2057,7,FALSE),0)*-1</f>
        <v>0</v>
      </c>
      <c r="F24" s="15"/>
      <c r="G24" s="16"/>
      <c r="H24" s="17"/>
      <c r="I24" s="16"/>
      <c r="J24" s="17"/>
      <c r="K24" s="16"/>
      <c r="L24" s="10">
        <f t="shared" si="0"/>
        <v>0</v>
      </c>
    </row>
    <row r="25" spans="2:14" s="14" customFormat="1" ht="14.1" customHeight="1">
      <c r="B25" s="288">
        <v>637</v>
      </c>
      <c r="C25" s="8"/>
      <c r="D25" s="21" t="s">
        <v>102</v>
      </c>
      <c r="E25" s="10">
        <f>IFERROR(VLOOKUP(B25,'AYRINTILI MİZAN'!$A$2:$G$2057,7,FALSE),0)*-1</f>
        <v>0</v>
      </c>
      <c r="F25" s="15"/>
      <c r="G25" s="16"/>
      <c r="H25" s="17"/>
      <c r="I25" s="16"/>
      <c r="J25" s="17"/>
      <c r="K25" s="16"/>
      <c r="L25" s="10">
        <f t="shared" si="0"/>
        <v>0</v>
      </c>
    </row>
    <row r="26" spans="2:14" s="14" customFormat="1" ht="14.1" customHeight="1">
      <c r="B26" s="288">
        <v>637</v>
      </c>
      <c r="C26" s="8"/>
      <c r="D26" s="21" t="s">
        <v>103</v>
      </c>
      <c r="E26" s="10">
        <f>IFERROR(VLOOKUP(B26,'AYRINTILI MİZAN'!$A$2:$G$2057,7,FALSE),0)*-1</f>
        <v>0</v>
      </c>
      <c r="F26" s="15"/>
      <c r="G26" s="16"/>
      <c r="H26" s="17"/>
      <c r="I26" s="16"/>
      <c r="J26" s="17"/>
      <c r="K26" s="16"/>
      <c r="L26" s="10">
        <f t="shared" si="0"/>
        <v>0</v>
      </c>
    </row>
    <row r="27" spans="2:14" s="14" customFormat="1" ht="14.1" customHeight="1">
      <c r="B27" s="8" t="s">
        <v>352</v>
      </c>
      <c r="C27" s="8"/>
      <c r="D27" s="21"/>
      <c r="E27" s="10">
        <f>IFERROR(VLOOKUP(B27,'AYRINTILI MİZAN'!$A$2:$G$2057,7,FALSE),0)*-1</f>
        <v>0</v>
      </c>
      <c r="F27" s="15"/>
      <c r="G27" s="16"/>
      <c r="H27" s="17"/>
      <c r="I27" s="16"/>
      <c r="J27" s="17"/>
      <c r="K27" s="16"/>
      <c r="L27" s="10"/>
    </row>
    <row r="28" spans="2:14" s="14" customFormat="1" ht="14.1" customHeight="1">
      <c r="B28" s="288">
        <v>647</v>
      </c>
      <c r="C28" s="8"/>
      <c r="D28" s="9" t="s">
        <v>99</v>
      </c>
      <c r="E28" s="10">
        <f>IFERROR(VLOOKUP(B28,'AYRINTILI MİZAN'!$A$2:$G$2057,7,FALSE),0)*-1</f>
        <v>0</v>
      </c>
      <c r="F28" s="18"/>
      <c r="G28" s="124"/>
      <c r="H28" s="17"/>
      <c r="I28" s="124"/>
      <c r="J28" s="17"/>
      <c r="K28" s="16"/>
      <c r="L28" s="10">
        <f t="shared" si="0"/>
        <v>0</v>
      </c>
    </row>
    <row r="29" spans="2:14" s="14" customFormat="1" ht="14.1" customHeight="1">
      <c r="B29" s="288">
        <v>640</v>
      </c>
      <c r="C29" s="8"/>
      <c r="D29" s="9" t="s">
        <v>265</v>
      </c>
      <c r="E29" s="10">
        <f>IFERROR(VLOOKUP(B29,'AYRINTILI MİZAN'!$A$2:$G$2057,7,FALSE),0)*-1</f>
        <v>0</v>
      </c>
      <c r="F29" s="18"/>
      <c r="G29" s="19"/>
      <c r="H29" s="20"/>
      <c r="I29" s="19"/>
      <c r="J29" s="17"/>
      <c r="K29" s="16"/>
      <c r="L29" s="10">
        <f t="shared" si="0"/>
        <v>0</v>
      </c>
    </row>
    <row r="30" spans="2:14" s="14" customFormat="1" ht="14.1" customHeight="1">
      <c r="B30" s="288">
        <v>641</v>
      </c>
      <c r="C30" s="8"/>
      <c r="D30" s="9" t="s">
        <v>149</v>
      </c>
      <c r="E30" s="10">
        <f>IFERROR(VLOOKUP(B30,'AYRINTILI MİZAN'!$A$2:$G$2057,7,FALSE),0)*-1</f>
        <v>0</v>
      </c>
      <c r="F30" s="18"/>
      <c r="G30" s="19"/>
      <c r="H30" s="20"/>
      <c r="I30" s="66"/>
      <c r="J30" s="17"/>
      <c r="K30" s="16"/>
      <c r="L30" s="10">
        <f t="shared" si="0"/>
        <v>0</v>
      </c>
    </row>
    <row r="31" spans="2:14" s="14" customFormat="1" ht="14.1" customHeight="1">
      <c r="B31" s="288">
        <v>642</v>
      </c>
      <c r="C31" s="8"/>
      <c r="D31" s="9" t="s">
        <v>266</v>
      </c>
      <c r="E31" s="10">
        <f>IFERROR(VLOOKUP(B31,'AYRINTILI MİZAN'!$A$2:$G$2057,7,FALSE),0)*-1</f>
        <v>54781</v>
      </c>
      <c r="F31" s="18"/>
      <c r="G31" s="19"/>
      <c r="H31" s="20"/>
      <c r="I31" s="16"/>
      <c r="J31" s="17"/>
      <c r="K31" s="16"/>
      <c r="L31" s="10">
        <f t="shared" si="0"/>
        <v>54781</v>
      </c>
    </row>
    <row r="32" spans="2:14" s="14" customFormat="1" ht="14.1" customHeight="1">
      <c r="B32" s="288">
        <v>646</v>
      </c>
      <c r="C32" s="8"/>
      <c r="D32" s="9" t="s">
        <v>267</v>
      </c>
      <c r="E32" s="10">
        <f>IFERROR(VLOOKUP(B32,'AYRINTILI MİZAN'!$A$2:$G$2057,7,FALSE),0)*-1</f>
        <v>0</v>
      </c>
      <c r="F32" s="15"/>
      <c r="G32" s="124"/>
      <c r="H32" s="17"/>
      <c r="I32" s="16"/>
      <c r="J32" s="17"/>
      <c r="K32" s="16"/>
      <c r="L32" s="10">
        <f t="shared" si="0"/>
        <v>0</v>
      </c>
    </row>
    <row r="33" spans="2:15" s="14" customFormat="1" ht="14.1" customHeight="1">
      <c r="B33" s="288">
        <v>649</v>
      </c>
      <c r="C33" s="8"/>
      <c r="D33" s="9" t="s">
        <v>47</v>
      </c>
      <c r="E33" s="10">
        <f>IFERROR(VLOOKUP(B33,'AYRINTILI MİZAN'!$A$2:$G$2057,7,FALSE),0)*-1</f>
        <v>0</v>
      </c>
      <c r="F33" s="15"/>
      <c r="G33" s="16"/>
      <c r="H33" s="17"/>
      <c r="I33" s="16"/>
      <c r="J33" s="17"/>
      <c r="K33" s="16"/>
      <c r="L33" s="10">
        <f t="shared" si="0"/>
        <v>0</v>
      </c>
    </row>
    <row r="34" spans="2:15" s="14" customFormat="1" ht="14.1" customHeight="1">
      <c r="B34" s="288">
        <v>645</v>
      </c>
      <c r="C34" s="8"/>
      <c r="D34" s="9" t="s">
        <v>96</v>
      </c>
      <c r="E34" s="10">
        <f>IFERROR(VLOOKUP(B34,'AYRINTILI MİZAN'!$A$2:$G$2057,7,FALSE),0)*-1</f>
        <v>0</v>
      </c>
      <c r="F34" s="15"/>
      <c r="G34" s="16"/>
      <c r="H34" s="17"/>
      <c r="I34" s="16"/>
      <c r="J34" s="17"/>
      <c r="K34" s="16"/>
      <c r="L34" s="10">
        <f t="shared" si="0"/>
        <v>0</v>
      </c>
    </row>
    <row r="35" spans="2:15" s="14" customFormat="1" ht="14.1" customHeight="1">
      <c r="B35" s="8"/>
      <c r="C35" s="8"/>
      <c r="D35" s="9" t="s">
        <v>315</v>
      </c>
      <c r="E35" s="10">
        <f>IFERROR(VLOOKUP(B35,'AYRINTILI MİZAN'!$A$2:$G$2057,7,FALSE),0)*-1</f>
        <v>0</v>
      </c>
      <c r="F35" s="15"/>
      <c r="G35" s="16"/>
      <c r="H35" s="17"/>
      <c r="I35" s="16"/>
      <c r="J35" s="17"/>
      <c r="K35" s="16"/>
      <c r="L35" s="10">
        <f t="shared" si="0"/>
        <v>0</v>
      </c>
    </row>
    <row r="36" spans="2:15" s="14" customFormat="1" ht="14.1" customHeight="1">
      <c r="B36" s="8" t="s">
        <v>352</v>
      </c>
      <c r="C36" s="8"/>
      <c r="D36" s="9"/>
      <c r="E36" s="10">
        <f>IFERROR(VLOOKUP(B36,'AYRINTILI MİZAN'!$A$2:$G$2057,7,FALSE),0)*-1</f>
        <v>0</v>
      </c>
      <c r="F36" s="15"/>
      <c r="G36" s="16"/>
      <c r="H36" s="17"/>
      <c r="I36" s="16"/>
      <c r="J36" s="17"/>
      <c r="K36" s="16"/>
      <c r="L36" s="10"/>
    </row>
    <row r="37" spans="2:15" s="14" customFormat="1" ht="14.1" customHeight="1">
      <c r="B37" s="8" t="s">
        <v>352</v>
      </c>
      <c r="C37" s="8"/>
      <c r="D37" s="9"/>
      <c r="E37" s="10">
        <f>IFERROR(VLOOKUP(B37,'AYRINTILI MİZAN'!$A$2:$G$2057,7,FALSE),0)*-1</f>
        <v>0</v>
      </c>
      <c r="F37" s="15"/>
      <c r="G37" s="16"/>
      <c r="H37" s="17"/>
      <c r="I37" s="16"/>
      <c r="J37" s="17"/>
      <c r="K37" s="16"/>
      <c r="L37" s="10"/>
    </row>
    <row r="38" spans="2:15" s="14" customFormat="1" ht="14.1" customHeight="1">
      <c r="B38" s="288">
        <v>656</v>
      </c>
      <c r="C38" s="8"/>
      <c r="D38" s="21" t="s">
        <v>186</v>
      </c>
      <c r="E38" s="10">
        <f>IFERROR(VLOOKUP(B38,'AYRINTILI MİZAN'!$A$2:$G$2057,7,FALSE),0)*-1</f>
        <v>0</v>
      </c>
      <c r="F38" s="18"/>
      <c r="G38" s="124"/>
      <c r="H38" s="17"/>
      <c r="I38" s="19"/>
      <c r="J38" s="17"/>
      <c r="K38" s="16"/>
      <c r="L38" s="10">
        <f t="shared" si="0"/>
        <v>0</v>
      </c>
    </row>
    <row r="39" spans="2:15" s="14" customFormat="1" ht="14.1" customHeight="1">
      <c r="B39" s="288">
        <v>657</v>
      </c>
      <c r="C39" s="8"/>
      <c r="D39" s="21" t="s">
        <v>187</v>
      </c>
      <c r="E39" s="10">
        <f>IFERROR(VLOOKUP(B39,'AYRINTILI MİZAN'!$A$2:$G$2057,7,FALSE),0)*-1</f>
        <v>0</v>
      </c>
      <c r="F39" s="15"/>
      <c r="G39" s="16"/>
      <c r="H39" s="17"/>
      <c r="I39" s="16"/>
      <c r="J39" s="17"/>
      <c r="K39" s="16"/>
      <c r="L39" s="10">
        <f t="shared" si="0"/>
        <v>0</v>
      </c>
    </row>
    <row r="40" spans="2:15" s="14" customFormat="1" ht="14.1" customHeight="1">
      <c r="B40" s="288">
        <v>659</v>
      </c>
      <c r="C40" s="8"/>
      <c r="D40" s="21" t="s">
        <v>197</v>
      </c>
      <c r="E40" s="10">
        <f>IFERROR(VLOOKUP(B40,'AYRINTILI MİZAN'!$A$2:$G$2057,7,FALSE),0)*-1</f>
        <v>0</v>
      </c>
      <c r="F40" s="15"/>
      <c r="G40" s="16"/>
      <c r="H40" s="17"/>
      <c r="I40" s="16"/>
      <c r="J40" s="17"/>
      <c r="K40" s="16"/>
      <c r="L40" s="10">
        <f t="shared" si="0"/>
        <v>0</v>
      </c>
    </row>
    <row r="41" spans="2:15" s="14" customFormat="1" ht="14.1" customHeight="1">
      <c r="B41" s="8" t="s">
        <v>352</v>
      </c>
      <c r="C41" s="8"/>
      <c r="D41" s="21"/>
      <c r="E41" s="10">
        <f>IFERROR(VLOOKUP(B41,'AYRINTILI MİZAN'!$A$2:$G$2057,7,FALSE),0)*-1</f>
        <v>0</v>
      </c>
      <c r="F41" s="15"/>
      <c r="G41" s="16"/>
      <c r="H41" s="17"/>
      <c r="I41" s="16"/>
      <c r="J41" s="17"/>
      <c r="K41" s="16"/>
      <c r="L41" s="10"/>
    </row>
    <row r="42" spans="2:15" s="14" customFormat="1" ht="14.1" customHeight="1">
      <c r="B42" s="288">
        <v>780</v>
      </c>
      <c r="C42" s="553" t="s">
        <v>1077</v>
      </c>
      <c r="D42" s="21" t="s">
        <v>188</v>
      </c>
      <c r="E42" s="10">
        <f>IFERROR(VLOOKUP(B42,'AYRINTILI MİZAN'!$A$2:$G$2057,7,FALSE),0)*-1</f>
        <v>-385</v>
      </c>
      <c r="F42" s="18"/>
      <c r="G42" s="124"/>
      <c r="H42" s="17"/>
      <c r="I42" s="124"/>
      <c r="J42" s="17"/>
      <c r="K42" s="16"/>
      <c r="L42" s="10">
        <f t="shared" si="0"/>
        <v>-385</v>
      </c>
      <c r="N42" s="116"/>
      <c r="O42" s="27"/>
    </row>
    <row r="43" spans="2:15" s="14" customFormat="1" ht="14.1" customHeight="1">
      <c r="B43" s="288">
        <v>661</v>
      </c>
      <c r="C43" s="8"/>
      <c r="D43" s="21" t="s">
        <v>189</v>
      </c>
      <c r="E43" s="10">
        <f>IFERROR(VLOOKUP(B43,'AYRINTILI MİZAN'!$A$2:$G$2057,7,FALSE),0)*-1</f>
        <v>0</v>
      </c>
      <c r="F43" s="18"/>
      <c r="G43" s="19"/>
      <c r="H43" s="17"/>
      <c r="I43" s="19"/>
      <c r="J43" s="17"/>
      <c r="K43" s="16"/>
      <c r="L43" s="10">
        <f t="shared" si="0"/>
        <v>0</v>
      </c>
      <c r="O43" s="116"/>
    </row>
    <row r="44" spans="2:15" s="14" customFormat="1" ht="14.1" customHeight="1">
      <c r="B44" s="8" t="s">
        <v>352</v>
      </c>
      <c r="C44" s="8"/>
      <c r="D44" s="21"/>
      <c r="E44" s="10">
        <f>IFERROR(VLOOKUP(B44,'AYRINTILI MİZAN'!$A$2:$G$2057,7,FALSE),0)*-1</f>
        <v>0</v>
      </c>
      <c r="F44" s="18"/>
      <c r="G44" s="19"/>
      <c r="H44" s="17"/>
      <c r="I44" s="19"/>
      <c r="J44" s="17"/>
      <c r="K44" s="16"/>
      <c r="L44" s="10"/>
    </row>
    <row r="45" spans="2:15" s="14" customFormat="1" ht="14.1" customHeight="1">
      <c r="B45" s="288">
        <v>644</v>
      </c>
      <c r="C45" s="8"/>
      <c r="D45" s="9" t="s">
        <v>240</v>
      </c>
      <c r="E45" s="10">
        <f>IFERROR(VLOOKUP(B45,'AYRINTILI MİZAN'!$A$2:$G$2057,7,FALSE),0)*-1</f>
        <v>0</v>
      </c>
      <c r="F45" s="18"/>
      <c r="G45" s="19"/>
      <c r="H45" s="17"/>
      <c r="I45" s="16"/>
      <c r="J45" s="17"/>
      <c r="K45" s="16"/>
      <c r="L45" s="10">
        <f t="shared" si="0"/>
        <v>0</v>
      </c>
    </row>
    <row r="46" spans="2:15" s="14" customFormat="1" ht="14.1" customHeight="1">
      <c r="B46" s="288">
        <v>671</v>
      </c>
      <c r="C46" s="8"/>
      <c r="D46" s="9" t="s">
        <v>190</v>
      </c>
      <c r="E46" s="10">
        <f>IFERROR(VLOOKUP(B46,'AYRINTILI MİZAN'!$A$2:$G$2057,7,FALSE),0)*-1</f>
        <v>0</v>
      </c>
      <c r="F46" s="15"/>
      <c r="G46" s="16"/>
      <c r="H46" s="17"/>
      <c r="I46" s="16"/>
      <c r="J46" s="17"/>
      <c r="K46" s="16"/>
      <c r="L46" s="10">
        <f t="shared" si="0"/>
        <v>0</v>
      </c>
    </row>
    <row r="47" spans="2:15" s="14" customFormat="1" ht="14.1" customHeight="1">
      <c r="B47" s="288">
        <v>679</v>
      </c>
      <c r="C47" s="8"/>
      <c r="D47" s="9" t="s">
        <v>48</v>
      </c>
      <c r="E47" s="10">
        <f>IFERROR(VLOOKUP(B47,'AYRINTILI MİZAN'!$A$2:$G$2057,7,FALSE),0)*-1</f>
        <v>1</v>
      </c>
      <c r="F47" s="123"/>
      <c r="G47" s="124"/>
      <c r="H47" s="17">
        <v>1</v>
      </c>
      <c r="I47" s="16"/>
      <c r="J47" s="17"/>
      <c r="K47" s="16"/>
      <c r="L47" s="10">
        <f t="shared" si="0"/>
        <v>0</v>
      </c>
    </row>
    <row r="48" spans="2:15" s="14" customFormat="1" ht="14.1" customHeight="1">
      <c r="B48" s="8" t="s">
        <v>352</v>
      </c>
      <c r="C48" s="8"/>
      <c r="D48" s="9"/>
      <c r="E48" s="10">
        <f>IFERROR(VLOOKUP(B48,'AYRINTILI MİZAN'!$A$2:$G$2057,7,FALSE),0)*-1</f>
        <v>0</v>
      </c>
      <c r="F48" s="18"/>
      <c r="G48" s="19"/>
      <c r="H48" s="17"/>
      <c r="I48" s="16"/>
      <c r="J48" s="17"/>
      <c r="K48" s="16"/>
      <c r="L48" s="10"/>
    </row>
    <row r="49" spans="2:15" s="14" customFormat="1" ht="14.1" customHeight="1">
      <c r="B49" s="288">
        <v>681</v>
      </c>
      <c r="C49" s="8"/>
      <c r="D49" s="21" t="s">
        <v>302</v>
      </c>
      <c r="E49" s="10">
        <f>IFERROR(VLOOKUP(B49,'AYRINTILI MİZAN'!$A$2:$G$2057,7,FALSE),0)*-1</f>
        <v>0</v>
      </c>
      <c r="F49" s="18"/>
      <c r="G49" s="19"/>
      <c r="H49" s="17"/>
      <c r="I49" s="16"/>
      <c r="J49" s="17"/>
      <c r="K49" s="16"/>
      <c r="L49" s="10">
        <f t="shared" si="0"/>
        <v>0</v>
      </c>
    </row>
    <row r="50" spans="2:15" s="14" customFormat="1" ht="14.1" customHeight="1">
      <c r="B50" s="288">
        <v>689</v>
      </c>
      <c r="C50" s="8"/>
      <c r="D50" s="21" t="s">
        <v>191</v>
      </c>
      <c r="E50" s="10">
        <f>IFERROR(VLOOKUP(B50,'AYRINTILI MİZAN'!$A$2:$G$2057,7,FALSE),0)*-1</f>
        <v>0</v>
      </c>
      <c r="F50" s="18"/>
      <c r="G50" s="124"/>
      <c r="H50" s="17"/>
      <c r="I50" s="16"/>
      <c r="J50" s="17"/>
      <c r="K50" s="16"/>
      <c r="L50" s="10">
        <f t="shared" si="0"/>
        <v>0</v>
      </c>
    </row>
    <row r="51" spans="2:15" s="14" customFormat="1" ht="14.1" customHeight="1">
      <c r="B51" s="8" t="s">
        <v>352</v>
      </c>
      <c r="C51" s="8"/>
      <c r="D51" s="21"/>
      <c r="E51" s="10">
        <f>IFERROR(VLOOKUP(B51,'AYRINTILI MİZAN'!$A$2:$G$2057,7,FALSE),0)*-1</f>
        <v>0</v>
      </c>
      <c r="F51" s="18"/>
      <c r="G51" s="19"/>
      <c r="H51" s="17"/>
      <c r="I51" s="19"/>
      <c r="J51" s="17"/>
      <c r="K51" s="16"/>
      <c r="L51" s="10"/>
    </row>
    <row r="52" spans="2:15" s="14" customFormat="1" ht="14.1" customHeight="1">
      <c r="B52" s="288">
        <v>690</v>
      </c>
      <c r="C52" s="8"/>
      <c r="D52" s="9" t="s">
        <v>268</v>
      </c>
      <c r="E52" s="10">
        <f>IFERROR(VLOOKUP(B52,'AYRINTILI MİZAN'!$A$2:$G$2057,7,FALSE),0)*-1</f>
        <v>0</v>
      </c>
      <c r="F52" s="18"/>
      <c r="G52" s="19"/>
      <c r="H52" s="17"/>
      <c r="I52" s="19"/>
      <c r="J52" s="17"/>
      <c r="K52" s="16"/>
      <c r="L52" s="10">
        <f t="shared" si="0"/>
        <v>0</v>
      </c>
    </row>
    <row r="53" spans="2:15" s="14" customFormat="1" ht="14.1" customHeight="1">
      <c r="B53" s="288">
        <v>691</v>
      </c>
      <c r="C53" s="8"/>
      <c r="D53" s="9" t="s">
        <v>269</v>
      </c>
      <c r="E53" s="10">
        <f>IFERROR(VLOOKUP(B53,'AYRINTILI MİZAN'!$A$2:$G$2057,7,FALSE),0)*-1</f>
        <v>0</v>
      </c>
      <c r="F53" s="18"/>
      <c r="G53" s="19"/>
      <c r="H53" s="20"/>
      <c r="I53" s="19"/>
      <c r="J53" s="17"/>
      <c r="K53" s="16"/>
      <c r="L53" s="10">
        <f t="shared" si="0"/>
        <v>0</v>
      </c>
      <c r="N53" s="116"/>
    </row>
    <row r="54" spans="2:15" s="14" customFormat="1" ht="14.1" customHeight="1">
      <c r="B54" s="288">
        <v>691</v>
      </c>
      <c r="C54" s="8"/>
      <c r="D54" s="9" t="s">
        <v>154</v>
      </c>
      <c r="E54" s="10">
        <f>IFERROR(VLOOKUP(B54,'AYRINTILI MİZAN'!$A$2:$G$2057,7,FALSE),0)*-1</f>
        <v>0</v>
      </c>
      <c r="F54" s="18"/>
      <c r="G54" s="19"/>
      <c r="H54" s="20"/>
      <c r="I54" s="19"/>
      <c r="J54" s="17"/>
      <c r="K54" s="16"/>
      <c r="L54" s="10">
        <f t="shared" si="0"/>
        <v>0</v>
      </c>
      <c r="N54" s="116"/>
    </row>
    <row r="55" spans="2:15" s="14" customFormat="1" ht="14.1" customHeight="1" thickBot="1">
      <c r="B55" s="289">
        <v>692</v>
      </c>
      <c r="C55" s="115"/>
      <c r="D55" s="22" t="s">
        <v>270</v>
      </c>
      <c r="E55" s="10">
        <f>IFERROR(VLOOKUP(B55,'AYRINTILI MİZAN'!$A$2:$G$2057,7,FALSE),0)*-1</f>
        <v>0</v>
      </c>
      <c r="F55" s="15"/>
      <c r="G55" s="16"/>
      <c r="H55" s="17"/>
      <c r="I55" s="16"/>
      <c r="J55" s="17"/>
      <c r="K55" s="16"/>
      <c r="L55" s="10">
        <f t="shared" si="0"/>
        <v>0</v>
      </c>
      <c r="N55" s="116"/>
      <c r="O55" s="27"/>
    </row>
    <row r="56" spans="2:15" s="14" customFormat="1" ht="13.5" thickBot="1">
      <c r="B56" s="23"/>
      <c r="C56" s="24"/>
      <c r="D56" s="25" t="s">
        <v>123</v>
      </c>
      <c r="E56" s="26">
        <f>SUM(E6:E55)</f>
        <v>-367134</v>
      </c>
      <c r="F56" s="26">
        <f t="shared" ref="F56:K56" si="1">SUM(F6:F55)</f>
        <v>0</v>
      </c>
      <c r="G56" s="26">
        <f t="shared" si="1"/>
        <v>0</v>
      </c>
      <c r="H56" s="26">
        <f t="shared" si="1"/>
        <v>1</v>
      </c>
      <c r="I56" s="26">
        <f t="shared" si="1"/>
        <v>1</v>
      </c>
      <c r="J56" s="26">
        <f t="shared" si="1"/>
        <v>3806</v>
      </c>
      <c r="K56" s="26">
        <f t="shared" si="1"/>
        <v>30725</v>
      </c>
      <c r="L56" s="26">
        <f>SUM(L6:L55)</f>
        <v>-340215</v>
      </c>
    </row>
    <row r="57" spans="2:15" s="14" customFormat="1" ht="14.1" customHeight="1">
      <c r="B57" s="23"/>
      <c r="C57" s="24"/>
      <c r="E57" s="27"/>
    </row>
    <row r="58" spans="2:15" s="14" customFormat="1" ht="14.1" customHeight="1">
      <c r="B58" s="23"/>
      <c r="C58" s="24"/>
      <c r="E58" s="27"/>
      <c r="L58" s="27"/>
    </row>
    <row r="59" spans="2:15" s="14" customFormat="1" ht="14.1" customHeight="1">
      <c r="B59" s="23"/>
      <c r="C59" s="24"/>
      <c r="E59" s="27"/>
      <c r="F59" s="27"/>
      <c r="H59" s="27"/>
      <c r="J59" s="27"/>
      <c r="L59" s="27"/>
    </row>
    <row r="60" spans="2:15" s="14" customFormat="1" ht="14.1" customHeight="1">
      <c r="B60" s="23"/>
      <c r="C60" s="24"/>
      <c r="E60" s="27"/>
      <c r="L60" s="27"/>
    </row>
    <row r="61" spans="2:15" s="14" customFormat="1" ht="14.1" customHeight="1">
      <c r="B61" s="23"/>
      <c r="C61" s="24"/>
      <c r="E61" s="27"/>
    </row>
    <row r="62" spans="2:15" s="14" customFormat="1" ht="14.1" customHeight="1">
      <c r="B62" s="23"/>
      <c r="C62" s="24"/>
      <c r="E62" s="27"/>
      <c r="L62" s="27"/>
    </row>
    <row r="63" spans="2:15" s="14" customFormat="1" ht="14.1" customHeight="1">
      <c r="B63" s="23"/>
      <c r="C63" s="24"/>
      <c r="E63" s="27"/>
    </row>
    <row r="64" spans="2:15" s="14" customFormat="1" ht="14.1" customHeight="1">
      <c r="B64" s="23"/>
      <c r="C64" s="24"/>
      <c r="E64" s="27"/>
    </row>
    <row r="65" spans="2:5" s="14" customFormat="1" ht="14.1" customHeight="1">
      <c r="B65" s="23"/>
      <c r="C65" s="24"/>
      <c r="E65" s="27"/>
    </row>
    <row r="66" spans="2:5" s="14" customFormat="1" ht="14.1" customHeight="1">
      <c r="B66" s="23"/>
      <c r="C66" s="24"/>
      <c r="E66" s="27"/>
    </row>
    <row r="67" spans="2:5" s="14" customFormat="1" ht="14.1" customHeight="1">
      <c r="B67" s="23"/>
      <c r="C67" s="24"/>
      <c r="E67" s="27"/>
    </row>
    <row r="68" spans="2:5" s="14" customFormat="1" ht="14.1" customHeight="1">
      <c r="B68" s="23"/>
      <c r="C68" s="24"/>
      <c r="E68" s="27"/>
    </row>
    <row r="69" spans="2:5" s="14" customFormat="1" ht="14.1" customHeight="1">
      <c r="B69" s="23"/>
      <c r="C69" s="24"/>
      <c r="E69" s="27"/>
    </row>
    <row r="70" spans="2:5" s="14" customFormat="1" ht="14.1" customHeight="1">
      <c r="B70" s="23"/>
      <c r="C70" s="24"/>
      <c r="E70" s="27"/>
    </row>
    <row r="71" spans="2:5" s="14" customFormat="1" ht="14.1" customHeight="1">
      <c r="B71" s="23"/>
      <c r="C71" s="24"/>
      <c r="E71" s="27"/>
    </row>
    <row r="72" spans="2:5" s="14" customFormat="1" ht="14.1" customHeight="1">
      <c r="B72" s="23"/>
      <c r="C72" s="24"/>
      <c r="E72" s="27"/>
    </row>
    <row r="73" spans="2:5" s="14" customFormat="1" ht="14.1" customHeight="1">
      <c r="B73" s="23"/>
      <c r="C73" s="24"/>
      <c r="E73" s="27"/>
    </row>
    <row r="74" spans="2:5" s="14" customFormat="1" ht="14.1" customHeight="1">
      <c r="B74" s="23"/>
      <c r="C74" s="24"/>
      <c r="E74" s="27"/>
    </row>
    <row r="75" spans="2:5" s="14" customFormat="1" ht="14.1" customHeight="1">
      <c r="B75" s="23"/>
      <c r="C75" s="24"/>
      <c r="E75" s="27"/>
    </row>
    <row r="76" spans="2:5" s="14" customFormat="1" ht="14.1" customHeight="1">
      <c r="B76" s="23"/>
      <c r="C76" s="24"/>
      <c r="E76" s="27"/>
    </row>
    <row r="77" spans="2:5" s="14" customFormat="1" ht="14.1" customHeight="1">
      <c r="B77" s="23"/>
      <c r="C77" s="24"/>
      <c r="E77" s="27"/>
    </row>
    <row r="78" spans="2:5" s="14" customFormat="1" ht="14.1" customHeight="1">
      <c r="B78" s="23"/>
      <c r="C78" s="24"/>
      <c r="E78" s="27"/>
    </row>
    <row r="79" spans="2:5" s="14" customFormat="1" ht="14.1" customHeight="1">
      <c r="B79" s="23"/>
      <c r="C79" s="24"/>
      <c r="E79" s="27"/>
    </row>
    <row r="80" spans="2:5" s="14" customFormat="1" ht="14.1" customHeight="1">
      <c r="B80" s="23"/>
      <c r="C80" s="24"/>
      <c r="E80" s="27"/>
    </row>
    <row r="81" spans="2:5" s="14" customFormat="1" ht="14.1" customHeight="1">
      <c r="B81" s="23"/>
      <c r="C81" s="24"/>
      <c r="E81" s="27"/>
    </row>
    <row r="82" spans="2:5" s="14" customFormat="1" ht="14.1" customHeight="1">
      <c r="B82" s="23"/>
      <c r="C82" s="24"/>
      <c r="E82" s="27"/>
    </row>
    <row r="83" spans="2:5" s="14" customFormat="1" ht="14.1" customHeight="1">
      <c r="B83" s="23"/>
      <c r="C83" s="24"/>
      <c r="E83" s="27"/>
    </row>
    <row r="84" spans="2:5" s="14" customFormat="1" ht="14.1" customHeight="1">
      <c r="B84" s="23"/>
      <c r="C84" s="24"/>
      <c r="E84" s="27"/>
    </row>
    <row r="85" spans="2:5" s="14" customFormat="1" ht="14.1" customHeight="1">
      <c r="B85" s="23"/>
      <c r="C85" s="24"/>
      <c r="E85" s="27"/>
    </row>
    <row r="86" spans="2:5" s="14" customFormat="1" ht="14.1" customHeight="1">
      <c r="B86" s="23"/>
      <c r="C86" s="24"/>
      <c r="E86" s="27"/>
    </row>
    <row r="87" spans="2:5" s="14" customFormat="1" ht="14.1" customHeight="1">
      <c r="B87" s="23"/>
      <c r="C87" s="24"/>
      <c r="E87" s="27"/>
    </row>
  </sheetData>
  <mergeCells count="5">
    <mergeCell ref="F5:G5"/>
    <mergeCell ref="H5:I5"/>
    <mergeCell ref="J5:K5"/>
    <mergeCell ref="B2:L2"/>
    <mergeCell ref="B3:L3"/>
  </mergeCells>
  <phoneticPr fontId="0" type="noConversion"/>
  <printOptions horizontalCentered="1"/>
  <pageMargins left="0" right="0" top="0" bottom="0" header="0" footer="0"/>
  <pageSetup paperSize="8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K17"/>
  <sheetViews>
    <sheetView workbookViewId="0">
      <selection activeCell="F9" sqref="F9"/>
    </sheetView>
  </sheetViews>
  <sheetFormatPr defaultRowHeight="16.5"/>
  <cols>
    <col min="1" max="1" width="9.140625" style="158"/>
    <col min="2" max="2" width="29.42578125" style="158" bestFit="1" customWidth="1"/>
    <col min="3" max="3" width="13.28515625" style="158" customWidth="1"/>
    <col min="4" max="4" width="12.28515625" style="158" customWidth="1"/>
    <col min="5" max="5" width="1.7109375" style="157" customWidth="1"/>
    <col min="6" max="6" width="24.85546875" style="172" customWidth="1"/>
    <col min="7" max="7" width="23" style="172" bestFit="1" customWidth="1"/>
    <col min="8" max="16384" width="9.140625" style="158"/>
  </cols>
  <sheetData>
    <row r="1" spans="1:11" ht="17.25" thickBot="1"/>
    <row r="2" spans="1:11" ht="17.25" thickBot="1">
      <c r="B2" s="594" t="s">
        <v>316</v>
      </c>
      <c r="C2" s="595"/>
      <c r="D2" s="596"/>
      <c r="E2" s="166"/>
    </row>
    <row r="3" spans="1:11" ht="17.25" thickBot="1">
      <c r="F3" s="238"/>
    </row>
    <row r="4" spans="1:11" ht="17.25" thickTop="1">
      <c r="B4" s="167"/>
      <c r="C4" s="239"/>
      <c r="D4" s="239"/>
      <c r="E4" s="162"/>
    </row>
    <row r="5" spans="1:11">
      <c r="B5" s="161" t="s">
        <v>358</v>
      </c>
      <c r="C5" s="168">
        <v>31455</v>
      </c>
      <c r="D5" s="168"/>
      <c r="E5" s="168"/>
    </row>
    <row r="6" spans="1:11" ht="18.75" customHeight="1">
      <c r="B6" s="161" t="s">
        <v>354</v>
      </c>
      <c r="C6" s="168">
        <v>357</v>
      </c>
      <c r="D6" s="168"/>
      <c r="E6" s="168"/>
    </row>
    <row r="7" spans="1:11">
      <c r="B7" s="161" t="s">
        <v>1064</v>
      </c>
      <c r="C7" s="168"/>
      <c r="D7" s="168"/>
      <c r="E7" s="168"/>
    </row>
    <row r="8" spans="1:11">
      <c r="B8" s="169" t="s">
        <v>353</v>
      </c>
      <c r="C8" s="170"/>
      <c r="D8" s="170">
        <v>1123</v>
      </c>
      <c r="E8" s="168"/>
    </row>
    <row r="9" spans="1:11">
      <c r="B9" s="169" t="s">
        <v>355</v>
      </c>
      <c r="C9" s="170"/>
      <c r="D9" s="170">
        <v>30689</v>
      </c>
      <c r="E9" s="168"/>
      <c r="F9" s="194" t="s">
        <v>838</v>
      </c>
      <c r="J9" s="165"/>
      <c r="K9" s="165"/>
    </row>
    <row r="10" spans="1:11" ht="17.25" thickBot="1">
      <c r="B10" s="171"/>
      <c r="C10" s="240"/>
      <c r="D10" s="240"/>
      <c r="E10" s="162"/>
    </row>
    <row r="11" spans="1:11" ht="17.25" thickTop="1">
      <c r="C11" s="165"/>
      <c r="D11" s="165"/>
    </row>
    <row r="13" spans="1:11" ht="17.25" thickBot="1">
      <c r="A13" s="160"/>
      <c r="B13" s="164"/>
      <c r="C13" s="227"/>
      <c r="D13" s="227"/>
      <c r="E13" s="172"/>
    </row>
    <row r="14" spans="1:11">
      <c r="A14" s="160"/>
      <c r="B14" s="161" t="s">
        <v>1061</v>
      </c>
      <c r="C14" s="224">
        <v>198</v>
      </c>
      <c r="D14" s="228"/>
      <c r="E14" s="172"/>
    </row>
    <row r="15" spans="1:11">
      <c r="A15" s="160"/>
      <c r="B15" s="163" t="s">
        <v>1118</v>
      </c>
      <c r="C15" s="223"/>
      <c r="D15" s="223">
        <f>C14</f>
        <v>198</v>
      </c>
      <c r="E15" s="172"/>
      <c r="F15" s="172" t="s">
        <v>1119</v>
      </c>
    </row>
    <row r="16" spans="1:11">
      <c r="A16" s="160"/>
      <c r="B16" s="162"/>
      <c r="C16" s="224"/>
      <c r="D16" s="224"/>
      <c r="E16" s="172"/>
    </row>
    <row r="17" spans="1:5" ht="17.25" thickBot="1">
      <c r="A17" s="160"/>
      <c r="B17" s="584" t="s">
        <v>1062</v>
      </c>
      <c r="C17" s="227"/>
      <c r="D17" s="227"/>
      <c r="E17" s="172"/>
    </row>
  </sheetData>
  <mergeCells count="1">
    <mergeCell ref="B2:D2"/>
  </mergeCells>
  <pageMargins left="0.74803149606299213" right="0.74803149606299213" top="0.98425196850393704" bottom="0.98425196850393704" header="0.51181102362204722" footer="0.51181102362204722"/>
  <pageSetup paperSize="9" scale="86" orientation="portrait" copies="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 enableFormatConditionsCalculation="0"/>
  <dimension ref="A1:K21"/>
  <sheetViews>
    <sheetView workbookViewId="0">
      <selection activeCell="C11" sqref="C11"/>
    </sheetView>
  </sheetViews>
  <sheetFormatPr defaultRowHeight="16.5"/>
  <cols>
    <col min="1" max="1" width="7" style="211" customWidth="1"/>
    <col min="2" max="2" width="46.85546875" style="158" customWidth="1"/>
    <col min="3" max="3" width="18.85546875" style="230" customWidth="1"/>
    <col min="4" max="4" width="14.28515625" style="230" customWidth="1"/>
    <col min="5" max="5" width="18.85546875" style="212" customWidth="1"/>
    <col min="6" max="6" width="22.28515625" style="157" bestFit="1" customWidth="1"/>
    <col min="7" max="7" width="23.7109375" style="158" bestFit="1" customWidth="1"/>
    <col min="8" max="8" width="11.28515625" style="158" bestFit="1" customWidth="1"/>
    <col min="9" max="9" width="15.140625" style="158" bestFit="1" customWidth="1"/>
    <col min="10" max="10" width="10.42578125" style="158" bestFit="1" customWidth="1"/>
    <col min="11" max="11" width="10.42578125" style="158" customWidth="1"/>
    <col min="12" max="12" width="13.5703125" style="158" bestFit="1" customWidth="1"/>
    <col min="13" max="16384" width="9.140625" style="158"/>
  </cols>
  <sheetData>
    <row r="1" spans="1:11" ht="17.25" thickBot="1"/>
    <row r="2" spans="1:11" ht="17.25" thickBot="1">
      <c r="B2" s="594" t="s">
        <v>163</v>
      </c>
      <c r="C2" s="595"/>
      <c r="D2" s="596"/>
    </row>
    <row r="4" spans="1:11" ht="17.25" thickBot="1">
      <c r="B4" s="164"/>
      <c r="C4" s="231"/>
      <c r="D4" s="231"/>
      <c r="E4" s="213"/>
      <c r="G4" s="157"/>
      <c r="H4" s="157"/>
      <c r="I4" s="157"/>
      <c r="J4" s="157"/>
    </row>
    <row r="5" spans="1:11">
      <c r="A5" s="211">
        <v>1</v>
      </c>
      <c r="B5" s="157"/>
      <c r="C5" s="232"/>
      <c r="D5" s="228"/>
      <c r="E5" s="213"/>
      <c r="G5" s="157"/>
      <c r="H5" s="214"/>
      <c r="I5" s="214"/>
      <c r="J5" s="214"/>
      <c r="K5" s="214"/>
    </row>
    <row r="6" spans="1:11">
      <c r="A6" s="215"/>
      <c r="B6" s="157" t="s">
        <v>354</v>
      </c>
      <c r="C6" s="232">
        <v>9033</v>
      </c>
      <c r="D6" s="228"/>
      <c r="E6" s="213"/>
      <c r="G6" s="168"/>
      <c r="H6" s="168"/>
      <c r="I6" s="168"/>
      <c r="J6" s="168"/>
      <c r="K6" s="165"/>
    </row>
    <row r="7" spans="1:11">
      <c r="A7" s="215"/>
      <c r="B7" s="216" t="s">
        <v>356</v>
      </c>
      <c r="C7" s="233"/>
      <c r="D7" s="233">
        <v>9033</v>
      </c>
      <c r="E7" s="217"/>
      <c r="G7" s="168"/>
      <c r="H7" s="168"/>
      <c r="I7" s="157"/>
      <c r="J7" s="168"/>
      <c r="K7" s="165"/>
    </row>
    <row r="8" spans="1:11">
      <c r="A8" s="215"/>
      <c r="B8" s="157"/>
      <c r="C8" s="232"/>
      <c r="D8" s="228"/>
      <c r="G8" s="157"/>
      <c r="H8" s="218"/>
      <c r="I8" s="218"/>
      <c r="J8" s="218"/>
      <c r="K8" s="218"/>
    </row>
    <row r="9" spans="1:11">
      <c r="A9" s="215"/>
      <c r="B9" s="158" t="s">
        <v>357</v>
      </c>
      <c r="C9" s="232"/>
      <c r="D9" s="228"/>
      <c r="G9" s="157"/>
      <c r="H9" s="157"/>
      <c r="I9" s="157"/>
      <c r="J9" s="157"/>
    </row>
    <row r="10" spans="1:11" ht="17.25" thickBot="1">
      <c r="B10" s="164"/>
      <c r="C10" s="231"/>
      <c r="D10" s="231"/>
    </row>
    <row r="11" spans="1:11">
      <c r="A11" s="211">
        <v>2</v>
      </c>
      <c r="E11" s="213"/>
    </row>
    <row r="12" spans="1:11">
      <c r="B12" s="157" t="s">
        <v>743</v>
      </c>
      <c r="C12" s="232">
        <v>620</v>
      </c>
      <c r="D12" s="229"/>
    </row>
    <row r="13" spans="1:11">
      <c r="B13" s="216" t="s">
        <v>744</v>
      </c>
      <c r="C13" s="234"/>
      <c r="D13" s="234">
        <f>C12</f>
        <v>620</v>
      </c>
      <c r="E13" s="537"/>
    </row>
    <row r="15" spans="1:11">
      <c r="B15" s="158" t="s">
        <v>742</v>
      </c>
    </row>
    <row r="16" spans="1:11" ht="17.25" thickBot="1">
      <c r="B16" s="164"/>
      <c r="C16" s="231"/>
      <c r="D16" s="231"/>
    </row>
    <row r="17" spans="1:4">
      <c r="A17" s="211">
        <v>3</v>
      </c>
    </row>
    <row r="18" spans="1:4">
      <c r="B18" s="157" t="s">
        <v>839</v>
      </c>
      <c r="C18" s="232">
        <v>348</v>
      </c>
      <c r="D18" s="229"/>
    </row>
    <row r="19" spans="1:4">
      <c r="B19" s="216" t="s">
        <v>840</v>
      </c>
      <c r="C19" s="234"/>
      <c r="D19" s="234">
        <f>C18</f>
        <v>348</v>
      </c>
    </row>
    <row r="21" spans="1:4" ht="17.25" thickBot="1">
      <c r="B21" s="164" t="s">
        <v>841</v>
      </c>
      <c r="C21" s="231"/>
      <c r="D21" s="231"/>
    </row>
  </sheetData>
  <mergeCells count="1">
    <mergeCell ref="B2:D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 enableFormatConditionsCalculation="0"/>
  <dimension ref="A2:I25"/>
  <sheetViews>
    <sheetView showGridLines="0" workbookViewId="0">
      <selection activeCell="B24" sqref="B24"/>
    </sheetView>
  </sheetViews>
  <sheetFormatPr defaultRowHeight="16.5"/>
  <cols>
    <col min="1" max="1" width="9.140625" style="160"/>
    <col min="2" max="2" width="45.85546875" style="158" customWidth="1"/>
    <col min="3" max="4" width="20" style="225" customWidth="1"/>
    <col min="5" max="5" width="10" style="172" bestFit="1" customWidth="1"/>
    <col min="6" max="16384" width="9.140625" style="158"/>
  </cols>
  <sheetData>
    <row r="2" spans="1:9" ht="17.25" thickBot="1"/>
    <row r="3" spans="1:9" ht="17.25" thickBot="1">
      <c r="B3" s="594" t="s">
        <v>0</v>
      </c>
      <c r="C3" s="595"/>
      <c r="D3" s="596"/>
    </row>
    <row r="4" spans="1:9">
      <c r="B4" s="195"/>
      <c r="C4" s="226"/>
      <c r="D4" s="226"/>
    </row>
    <row r="5" spans="1:9" ht="17.25" thickBot="1">
      <c r="B5" s="242"/>
      <c r="C5" s="243"/>
      <c r="D5" s="243"/>
      <c r="E5" s="194"/>
    </row>
    <row r="6" spans="1:9">
      <c r="A6" s="160">
        <v>1</v>
      </c>
      <c r="B6" s="297" t="s">
        <v>1059</v>
      </c>
      <c r="C6" s="228">
        <f>E9</f>
        <v>36</v>
      </c>
      <c r="D6" s="226"/>
      <c r="E6" s="194" t="s">
        <v>837</v>
      </c>
    </row>
    <row r="7" spans="1:9">
      <c r="B7" s="163" t="s">
        <v>1060</v>
      </c>
      <c r="C7" s="223"/>
      <c r="D7" s="223">
        <f>C6</f>
        <v>36</v>
      </c>
    </row>
    <row r="8" spans="1:9">
      <c r="B8" s="195"/>
      <c r="C8" s="226" t="s">
        <v>964</v>
      </c>
      <c r="D8" s="226" t="s">
        <v>965</v>
      </c>
      <c r="E8" s="172" t="s">
        <v>966</v>
      </c>
    </row>
    <row r="9" spans="1:9">
      <c r="B9" s="161" t="s">
        <v>738</v>
      </c>
      <c r="C9" s="226">
        <f>1643+192</f>
        <v>1835</v>
      </c>
      <c r="D9" s="226">
        <f>1607+192</f>
        <v>1799</v>
      </c>
      <c r="E9" s="536">
        <f>C9-D9</f>
        <v>36</v>
      </c>
    </row>
    <row r="10" spans="1:9" ht="17.25" thickBot="1">
      <c r="B10" s="164"/>
      <c r="C10" s="227"/>
      <c r="D10" s="227"/>
    </row>
    <row r="11" spans="1:9">
      <c r="A11" s="160">
        <v>2</v>
      </c>
      <c r="E11" s="241"/>
    </row>
    <row r="12" spans="1:9">
      <c r="B12" s="161" t="s">
        <v>1061</v>
      </c>
      <c r="C12" s="225">
        <v>83</v>
      </c>
      <c r="E12" s="241"/>
    </row>
    <row r="13" spans="1:9">
      <c r="B13" s="161" t="s">
        <v>740</v>
      </c>
      <c r="C13" s="224">
        <v>3806</v>
      </c>
      <c r="D13" s="228"/>
      <c r="E13" s="194"/>
      <c r="H13" s="230"/>
    </row>
    <row r="14" spans="1:9">
      <c r="B14" s="163" t="s">
        <v>741</v>
      </c>
      <c r="C14" s="223"/>
      <c r="D14" s="223">
        <f>C12+C13</f>
        <v>3889</v>
      </c>
      <c r="E14" s="194" t="s">
        <v>836</v>
      </c>
      <c r="H14" s="230"/>
    </row>
    <row r="15" spans="1:9">
      <c r="B15" s="162"/>
      <c r="C15" s="224"/>
      <c r="D15" s="224"/>
      <c r="E15" s="194"/>
      <c r="H15" s="230"/>
    </row>
    <row r="16" spans="1:9">
      <c r="B16" s="161" t="s">
        <v>739</v>
      </c>
      <c r="E16" s="194"/>
      <c r="I16" s="230"/>
    </row>
    <row r="17" spans="1:5" ht="17.25" thickBot="1">
      <c r="B17" s="164"/>
      <c r="C17" s="227"/>
      <c r="D17" s="227"/>
      <c r="E17" s="194"/>
    </row>
    <row r="19" spans="1:5" ht="17.25" thickBot="1">
      <c r="B19" s="164"/>
      <c r="C19" s="227"/>
      <c r="D19" s="227"/>
    </row>
    <row r="20" spans="1:5">
      <c r="A20" s="160">
        <v>3</v>
      </c>
      <c r="E20" s="554" t="s">
        <v>1080</v>
      </c>
    </row>
    <row r="21" spans="1:5">
      <c r="B21" s="161" t="s">
        <v>1079</v>
      </c>
      <c r="C21" s="224">
        <f>'Geçmiş Yıl'!D9</f>
        <v>30689</v>
      </c>
      <c r="D21" s="228"/>
    </row>
    <row r="22" spans="1:5">
      <c r="B22" s="163" t="s">
        <v>1060</v>
      </c>
      <c r="C22" s="223"/>
      <c r="D22" s="223">
        <f>C21</f>
        <v>30689</v>
      </c>
    </row>
    <row r="23" spans="1:5">
      <c r="B23" s="162"/>
      <c r="C23" s="224"/>
      <c r="D23" s="224"/>
    </row>
    <row r="24" spans="1:5">
      <c r="B24" s="161" t="s">
        <v>1120</v>
      </c>
    </row>
    <row r="25" spans="1:5" ht="17.25" thickBot="1">
      <c r="B25" s="164"/>
      <c r="C25" s="227"/>
      <c r="D25" s="227"/>
    </row>
  </sheetData>
  <mergeCells count="1">
    <mergeCell ref="B3:D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topLeftCell="D40" zoomScaleNormal="100" workbookViewId="0">
      <selection activeCell="V63" sqref="V63"/>
    </sheetView>
  </sheetViews>
  <sheetFormatPr defaultRowHeight="15.75"/>
  <cols>
    <col min="1" max="1" width="9.140625" style="155"/>
    <col min="2" max="2" width="47.140625" style="155" bestFit="1" customWidth="1"/>
    <col min="3" max="3" width="14.140625" style="155" customWidth="1"/>
    <col min="4" max="4" width="13.42578125" style="155" customWidth="1"/>
    <col min="5" max="16384" width="9.140625" style="155"/>
  </cols>
  <sheetData>
    <row r="1" spans="2:5" ht="16.5" thickBot="1">
      <c r="E1" s="173"/>
    </row>
    <row r="2" spans="2:5" ht="16.5" thickBot="1">
      <c r="B2" s="597" t="s">
        <v>9</v>
      </c>
      <c r="C2" s="598"/>
      <c r="D2" s="599"/>
      <c r="E2" s="173"/>
    </row>
    <row r="3" spans="2:5">
      <c r="B3" s="196"/>
      <c r="C3" s="196"/>
      <c r="D3" s="196"/>
      <c r="E3" s="173"/>
    </row>
    <row r="4" spans="2:5" ht="16.5" thickBot="1">
      <c r="E4" s="194"/>
    </row>
    <row r="5" spans="2:5">
      <c r="B5" s="156"/>
      <c r="C5" s="174"/>
      <c r="D5" s="174"/>
      <c r="E5" s="177"/>
    </row>
    <row r="6" spans="2:5" ht="16.5">
      <c r="B6" s="158"/>
      <c r="C6" s="159"/>
      <c r="D6" s="159"/>
    </row>
    <row r="7" spans="2:5" ht="16.5">
      <c r="B7" s="163"/>
      <c r="C7" s="163"/>
      <c r="D7" s="163"/>
    </row>
    <row r="8" spans="2:5" ht="16.5">
      <c r="B8" s="244"/>
      <c r="C8" s="244"/>
      <c r="D8" s="244"/>
    </row>
    <row r="9" spans="2:5" ht="16.5">
      <c r="B9" s="244"/>
      <c r="C9" s="244"/>
      <c r="D9" s="244"/>
    </row>
    <row r="10" spans="2:5" ht="16.5" thickBot="1">
      <c r="B10" s="175"/>
      <c r="C10" s="176"/>
      <c r="D10" s="176"/>
    </row>
    <row r="11" spans="2:5" ht="16.5" thickTop="1">
      <c r="E11" s="178"/>
    </row>
    <row r="12" spans="2:5" ht="16.5">
      <c r="B12" s="158"/>
      <c r="C12" s="159"/>
      <c r="D12" s="159"/>
    </row>
    <row r="13" spans="2:5" ht="16.5">
      <c r="B13" s="163"/>
      <c r="C13" s="163"/>
      <c r="D13" s="163"/>
    </row>
    <row r="17" spans="2:4" ht="16.5" thickBot="1">
      <c r="B17" s="222"/>
      <c r="C17" s="222"/>
      <c r="D17" s="222"/>
    </row>
  </sheetData>
  <mergeCells count="1">
    <mergeCell ref="B2:D2"/>
  </mergeCells>
  <phoneticPr fontId="4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79"/>
  <sheetViews>
    <sheetView zoomScale="85" zoomScaleNormal="85" zoomScaleSheetLayoutView="75" workbookViewId="0">
      <selection activeCell="H39" sqref="H39"/>
    </sheetView>
  </sheetViews>
  <sheetFormatPr defaultColWidth="8.85546875" defaultRowHeight="15.75" customHeight="1"/>
  <cols>
    <col min="1" max="1" width="43.7109375" style="1" customWidth="1"/>
    <col min="2" max="2" width="17.42578125" style="1" customWidth="1"/>
    <col min="3" max="3" width="12.7109375" style="1" customWidth="1"/>
    <col min="4" max="4" width="13.140625" style="1" bestFit="1" customWidth="1"/>
    <col min="5" max="5" width="15.28515625" style="1" bestFit="1" customWidth="1"/>
    <col min="6" max="6" width="17.7109375" style="1" bestFit="1" customWidth="1"/>
    <col min="7" max="7" width="12.85546875" style="1" bestFit="1" customWidth="1"/>
    <col min="8" max="8" width="18.85546875" style="1" bestFit="1" customWidth="1"/>
    <col min="9" max="9" width="12.85546875" style="1" bestFit="1" customWidth="1"/>
    <col min="10" max="16384" width="8.85546875" style="1"/>
  </cols>
  <sheetData>
    <row r="2" spans="1:12" ht="15.75" customHeight="1">
      <c r="A2" s="1" t="s">
        <v>310</v>
      </c>
    </row>
    <row r="5" spans="1:12" ht="15.75" customHeight="1" thickBot="1">
      <c r="A5" s="179"/>
      <c r="B5" s="180">
        <v>41274</v>
      </c>
      <c r="C5" s="180">
        <v>40908</v>
      </c>
      <c r="D5" s="197"/>
    </row>
    <row r="6" spans="1:12" ht="15.75" customHeight="1">
      <c r="A6" s="181" t="s">
        <v>274</v>
      </c>
      <c r="B6" s="181"/>
    </row>
    <row r="7" spans="1:12" ht="15.75" customHeight="1">
      <c r="A7" s="182" t="s">
        <v>4</v>
      </c>
      <c r="B7" s="127"/>
      <c r="C7" s="127"/>
    </row>
    <row r="8" spans="1:12" ht="15.75" customHeight="1">
      <c r="A8" s="182" t="s">
        <v>5</v>
      </c>
      <c r="B8" s="127"/>
      <c r="C8" s="127"/>
    </row>
    <row r="9" spans="1:12" ht="15.75" customHeight="1">
      <c r="A9" s="182" t="s">
        <v>28</v>
      </c>
      <c r="B9" s="127"/>
      <c r="C9" s="127"/>
      <c r="F9" s="221"/>
      <c r="G9" s="221"/>
      <c r="H9" s="221"/>
    </row>
    <row r="10" spans="1:12" ht="15.75" customHeight="1">
      <c r="A10" s="182" t="s">
        <v>30</v>
      </c>
      <c r="B10" s="127"/>
      <c r="C10" s="127"/>
      <c r="F10" s="198"/>
      <c r="G10" s="198"/>
      <c r="H10" s="198"/>
    </row>
    <row r="11" spans="1:12" ht="15" customHeight="1">
      <c r="A11" s="182" t="s">
        <v>319</v>
      </c>
      <c r="B11" s="127"/>
      <c r="C11" s="127"/>
      <c r="F11" s="193"/>
      <c r="G11" s="193"/>
      <c r="H11" s="193"/>
    </row>
    <row r="12" spans="1:12" ht="15.75" customHeight="1">
      <c r="A12" s="182" t="s">
        <v>23</v>
      </c>
      <c r="B12" s="127"/>
      <c r="C12" s="127"/>
      <c r="F12" s="127"/>
      <c r="G12" s="127"/>
      <c r="H12" s="127"/>
    </row>
    <row r="13" spans="1:12" ht="15.75" customHeight="1">
      <c r="A13" s="182" t="s">
        <v>6</v>
      </c>
      <c r="B13" s="127"/>
      <c r="C13" s="127"/>
      <c r="F13" s="127"/>
      <c r="G13" s="127"/>
      <c r="H13" s="127"/>
    </row>
    <row r="14" spans="1:12" ht="15.75" customHeight="1">
      <c r="A14" s="182" t="s">
        <v>275</v>
      </c>
      <c r="B14" s="127"/>
      <c r="C14" s="127"/>
      <c r="F14" s="198"/>
      <c r="G14" s="198"/>
      <c r="H14" s="182"/>
      <c r="I14" s="182"/>
      <c r="J14" s="182"/>
    </row>
    <row r="15" spans="1:12" ht="15.75" customHeight="1">
      <c r="A15" s="182" t="s">
        <v>276</v>
      </c>
      <c r="B15" s="127"/>
      <c r="C15" s="127"/>
      <c r="D15" s="274"/>
      <c r="E15" s="275"/>
      <c r="F15" s="276"/>
      <c r="G15" s="277"/>
      <c r="H15" s="274"/>
      <c r="I15" s="274"/>
      <c r="J15" s="274"/>
      <c r="K15" s="274"/>
      <c r="L15" s="274"/>
    </row>
    <row r="16" spans="1:12" ht="15.75" customHeight="1">
      <c r="A16" s="182" t="s">
        <v>25</v>
      </c>
      <c r="B16" s="127"/>
      <c r="C16" s="127"/>
      <c r="D16" s="275"/>
      <c r="E16" s="275">
        <f>C16-B16</f>
        <v>0</v>
      </c>
      <c r="F16" s="274"/>
      <c r="G16" s="274"/>
      <c r="H16" s="274"/>
      <c r="I16" s="274"/>
      <c r="J16" s="274"/>
      <c r="K16" s="274"/>
      <c r="L16" s="274"/>
    </row>
    <row r="17" spans="1:12" ht="15.75" customHeight="1">
      <c r="A17" s="182" t="s">
        <v>277</v>
      </c>
      <c r="B17" s="127"/>
      <c r="C17" s="127"/>
      <c r="D17" s="274"/>
      <c r="E17" s="274"/>
      <c r="F17" s="274"/>
      <c r="G17" s="274"/>
      <c r="H17" s="274"/>
      <c r="I17" s="274"/>
      <c r="J17" s="274"/>
      <c r="K17" s="274"/>
      <c r="L17" s="274"/>
    </row>
    <row r="18" spans="1:12" ht="15.75" customHeight="1">
      <c r="A18" s="182" t="s">
        <v>7</v>
      </c>
      <c r="B18" s="127"/>
      <c r="C18" s="127"/>
      <c r="D18" s="274"/>
      <c r="E18" s="274"/>
      <c r="F18" s="274"/>
      <c r="G18" s="274"/>
      <c r="H18" s="274"/>
      <c r="I18" s="274"/>
      <c r="J18" s="274"/>
      <c r="K18" s="274"/>
      <c r="L18" s="274"/>
    </row>
    <row r="19" spans="1:12" ht="15.75" customHeight="1">
      <c r="A19" s="182" t="s">
        <v>8</v>
      </c>
      <c r="B19" s="127">
        <f>'RAPOR MİZANI- PASİF'!G49-'RAPOR MİZANI- PASİF'!J49</f>
        <v>0</v>
      </c>
      <c r="C19" s="127"/>
      <c r="D19" s="274"/>
      <c r="E19" s="274"/>
      <c r="F19" s="274"/>
      <c r="G19" s="274"/>
      <c r="H19" s="274"/>
      <c r="I19" s="274"/>
      <c r="J19" s="274"/>
      <c r="K19" s="274"/>
      <c r="L19" s="274"/>
    </row>
    <row r="20" spans="1:12" ht="15.75" customHeight="1" thickBot="1">
      <c r="A20" s="182" t="s">
        <v>320</v>
      </c>
      <c r="B20" s="127">
        <v>0</v>
      </c>
      <c r="C20" s="127"/>
      <c r="D20" s="274"/>
      <c r="E20" s="274"/>
      <c r="F20" s="274"/>
      <c r="G20" s="274"/>
      <c r="H20" s="274"/>
      <c r="I20" s="274"/>
      <c r="J20" s="274"/>
      <c r="K20" s="274"/>
      <c r="L20" s="274"/>
    </row>
    <row r="21" spans="1:12" ht="15.75" customHeight="1" thickBot="1">
      <c r="A21" s="183" t="s">
        <v>278</v>
      </c>
      <c r="B21" s="184">
        <f>SUM(B7:B20)</f>
        <v>0</v>
      </c>
      <c r="C21" s="184">
        <f>SUM(C7:C20)</f>
        <v>0</v>
      </c>
      <c r="D21" s="274"/>
      <c r="E21" s="274"/>
      <c r="F21" s="274"/>
      <c r="G21" s="274"/>
      <c r="H21" s="274"/>
      <c r="I21" s="274"/>
      <c r="J21" s="274"/>
      <c r="K21" s="274"/>
      <c r="L21" s="274"/>
    </row>
    <row r="22" spans="1:12" ht="15.75" customHeight="1" thickTop="1">
      <c r="D22" s="274"/>
      <c r="E22" s="274"/>
      <c r="F22" s="274"/>
      <c r="G22" s="274"/>
      <c r="H22" s="274"/>
      <c r="I22" s="274"/>
      <c r="J22" s="274"/>
      <c r="K22" s="274"/>
      <c r="L22" s="274"/>
    </row>
    <row r="23" spans="1:12" ht="15.75" customHeight="1">
      <c r="D23" s="274"/>
      <c r="E23" s="274"/>
      <c r="F23" s="274"/>
      <c r="G23" s="274"/>
      <c r="H23" s="274"/>
      <c r="I23" s="274"/>
      <c r="J23" s="274"/>
      <c r="K23" s="274"/>
      <c r="L23" s="274"/>
    </row>
    <row r="24" spans="1:12" ht="15.75" customHeight="1" thickBot="1">
      <c r="A24" s="179"/>
      <c r="B24" s="180">
        <f>B5</f>
        <v>41274</v>
      </c>
      <c r="C24" s="180">
        <f>C5</f>
        <v>40908</v>
      </c>
      <c r="D24" s="274"/>
      <c r="E24" s="274"/>
      <c r="F24" s="274"/>
      <c r="G24" s="274"/>
      <c r="H24" s="274"/>
      <c r="I24" s="274"/>
      <c r="J24" s="274"/>
      <c r="K24" s="274"/>
      <c r="L24" s="274"/>
    </row>
    <row r="25" spans="1:12" ht="15.75" customHeight="1">
      <c r="A25" s="185" t="s">
        <v>279</v>
      </c>
      <c r="B25" s="185"/>
      <c r="C25" s="186"/>
      <c r="D25" s="274"/>
      <c r="E25" s="274"/>
      <c r="F25" s="274"/>
      <c r="G25" s="274"/>
      <c r="H25" s="274"/>
      <c r="I25" s="274"/>
      <c r="J25" s="274"/>
      <c r="K25" s="274"/>
      <c r="L25" s="274"/>
    </row>
    <row r="26" spans="1:12" ht="15.75" customHeight="1">
      <c r="A26" s="182" t="s">
        <v>4</v>
      </c>
      <c r="B26" s="127"/>
      <c r="C26" s="127"/>
      <c r="D26" s="274"/>
      <c r="E26" s="274"/>
      <c r="F26" s="274"/>
      <c r="G26" s="274"/>
      <c r="H26" s="274"/>
      <c r="I26" s="274"/>
      <c r="J26" s="274"/>
      <c r="K26" s="274"/>
      <c r="L26" s="274"/>
    </row>
    <row r="27" spans="1:12" ht="15.75" customHeight="1">
      <c r="A27" s="182" t="s">
        <v>5</v>
      </c>
      <c r="B27" s="127"/>
      <c r="C27" s="127"/>
      <c r="D27" s="274"/>
      <c r="E27" s="274"/>
      <c r="F27" s="274"/>
      <c r="G27" s="274"/>
      <c r="H27" s="274"/>
      <c r="I27" s="274"/>
      <c r="J27" s="274"/>
      <c r="K27" s="274"/>
      <c r="L27" s="274"/>
    </row>
    <row r="28" spans="1:12" ht="15.75" customHeight="1">
      <c r="A28" s="182" t="s">
        <v>28</v>
      </c>
      <c r="B28" s="127"/>
      <c r="C28" s="127"/>
      <c r="D28" s="274"/>
      <c r="E28" s="274"/>
      <c r="F28" s="274"/>
      <c r="G28" s="274"/>
      <c r="H28" s="274"/>
      <c r="I28" s="274"/>
      <c r="J28" s="274"/>
      <c r="K28" s="274"/>
      <c r="L28" s="274"/>
    </row>
    <row r="29" spans="1:12" ht="15.75" customHeight="1">
      <c r="A29" s="182" t="s">
        <v>30</v>
      </c>
      <c r="B29" s="127"/>
      <c r="C29" s="127"/>
      <c r="D29" s="274"/>
      <c r="E29" s="274"/>
      <c r="F29" s="274"/>
      <c r="G29" s="274"/>
      <c r="H29" s="274"/>
      <c r="I29" s="274"/>
      <c r="J29" s="274"/>
      <c r="K29" s="274"/>
      <c r="L29" s="274"/>
    </row>
    <row r="30" spans="1:12" ht="15.75" customHeight="1">
      <c r="A30" s="182" t="s">
        <v>24</v>
      </c>
      <c r="B30" s="127"/>
      <c r="C30" s="127"/>
      <c r="D30" s="274"/>
      <c r="E30" s="274"/>
      <c r="F30" s="274"/>
      <c r="G30" s="274"/>
      <c r="H30" s="274"/>
      <c r="I30" s="274"/>
      <c r="J30" s="274"/>
      <c r="K30" s="274"/>
      <c r="L30" s="274"/>
    </row>
    <row r="31" spans="1:12" ht="15.75" customHeight="1">
      <c r="A31" s="182" t="s">
        <v>23</v>
      </c>
      <c r="B31" s="127"/>
      <c r="C31" s="127"/>
      <c r="D31" s="274"/>
      <c r="E31" s="274"/>
      <c r="F31" s="274"/>
      <c r="G31" s="274"/>
      <c r="H31" s="274"/>
      <c r="I31" s="274"/>
      <c r="J31" s="274"/>
      <c r="K31" s="274"/>
      <c r="L31" s="274"/>
    </row>
    <row r="32" spans="1:12" ht="15.75" customHeight="1">
      <c r="A32" s="182" t="s">
        <v>6</v>
      </c>
      <c r="B32" s="127"/>
      <c r="C32" s="127"/>
      <c r="D32" s="274"/>
      <c r="E32" s="274"/>
      <c r="F32" s="274"/>
      <c r="G32" s="274"/>
      <c r="H32" s="274"/>
      <c r="I32" s="274"/>
      <c r="J32" s="274"/>
      <c r="K32" s="274"/>
      <c r="L32" s="274"/>
    </row>
    <row r="33" spans="1:12" ht="15.75" customHeight="1">
      <c r="A33" s="182" t="s">
        <v>275</v>
      </c>
      <c r="B33" s="127"/>
      <c r="C33" s="127"/>
      <c r="D33" s="274"/>
      <c r="E33" s="274"/>
      <c r="F33" s="274"/>
      <c r="G33" s="274"/>
      <c r="H33" s="274"/>
      <c r="I33" s="274"/>
      <c r="J33" s="274"/>
      <c r="K33" s="274"/>
      <c r="L33" s="274"/>
    </row>
    <row r="34" spans="1:12" ht="15.75" customHeight="1">
      <c r="A34" s="182" t="s">
        <v>276</v>
      </c>
      <c r="B34" s="127"/>
      <c r="C34" s="127"/>
      <c r="D34" s="274"/>
      <c r="E34" s="274"/>
      <c r="F34" s="274">
        <f>B21*0.2</f>
        <v>0</v>
      </c>
      <c r="G34" s="274"/>
      <c r="H34" s="274"/>
      <c r="I34" s="274"/>
      <c r="J34" s="274"/>
      <c r="K34" s="274"/>
      <c r="L34" s="274"/>
    </row>
    <row r="35" spans="1:12" ht="15.75" customHeight="1">
      <c r="A35" s="182" t="s">
        <v>25</v>
      </c>
      <c r="B35" s="127"/>
      <c r="C35" s="127"/>
      <c r="D35" s="275"/>
      <c r="E35" s="274"/>
      <c r="F35" s="274"/>
      <c r="G35" s="274"/>
      <c r="H35" s="274"/>
      <c r="I35" s="274"/>
      <c r="J35" s="274"/>
      <c r="K35" s="274"/>
      <c r="L35" s="274"/>
    </row>
    <row r="36" spans="1:12" ht="15.75" customHeight="1">
      <c r="A36" s="182" t="s">
        <v>277</v>
      </c>
      <c r="B36" s="127"/>
      <c r="C36" s="127"/>
      <c r="D36" s="274"/>
      <c r="E36" s="274"/>
      <c r="F36" s="274"/>
      <c r="G36" s="274"/>
      <c r="H36" s="274"/>
      <c r="I36" s="274"/>
      <c r="J36" s="274"/>
      <c r="K36" s="274"/>
      <c r="L36" s="274"/>
    </row>
    <row r="37" spans="1:12" ht="15.75" customHeight="1">
      <c r="A37" s="182" t="s">
        <v>7</v>
      </c>
      <c r="B37" s="127"/>
      <c r="C37" s="127"/>
      <c r="D37" s="274"/>
      <c r="E37" s="274"/>
      <c r="F37" s="274"/>
      <c r="G37" s="274"/>
      <c r="H37" s="274"/>
      <c r="I37" s="274"/>
      <c r="J37" s="274"/>
      <c r="K37" s="274"/>
      <c r="L37" s="274"/>
    </row>
    <row r="38" spans="1:12" ht="15.75" customHeight="1">
      <c r="A38" s="182" t="s">
        <v>8</v>
      </c>
      <c r="B38" s="127"/>
      <c r="C38" s="127"/>
      <c r="D38" s="274"/>
      <c r="E38" s="274"/>
      <c r="F38" s="274"/>
      <c r="G38" s="274"/>
      <c r="H38" s="274"/>
      <c r="I38" s="274"/>
      <c r="J38" s="274"/>
      <c r="K38" s="274"/>
      <c r="L38" s="274"/>
    </row>
    <row r="39" spans="1:12" ht="15.75" customHeight="1" thickBot="1">
      <c r="A39" s="182" t="s">
        <v>320</v>
      </c>
      <c r="B39" s="127"/>
      <c r="C39" s="127"/>
      <c r="D39" s="274"/>
      <c r="E39" s="274"/>
      <c r="F39" s="274"/>
      <c r="G39" s="274"/>
      <c r="H39" s="274"/>
      <c r="I39" s="274"/>
      <c r="J39" s="274"/>
      <c r="K39" s="274"/>
      <c r="L39" s="274"/>
    </row>
    <row r="40" spans="1:12" ht="15.75" customHeight="1" thickBot="1">
      <c r="A40" s="183" t="s">
        <v>305</v>
      </c>
      <c r="B40" s="153">
        <f>SUM(B26:B39)</f>
        <v>0</v>
      </c>
      <c r="C40" s="153">
        <f>SUM(C26:C39)</f>
        <v>0</v>
      </c>
      <c r="D40" s="274"/>
      <c r="E40" s="278"/>
      <c r="F40" s="278"/>
      <c r="G40" s="274"/>
      <c r="H40" s="274"/>
      <c r="I40" s="274"/>
      <c r="J40" s="274"/>
      <c r="K40" s="274"/>
      <c r="L40" s="274"/>
    </row>
    <row r="41" spans="1:12" ht="15.75" customHeight="1" thickTop="1" thickBot="1">
      <c r="A41" s="187" t="s">
        <v>298</v>
      </c>
      <c r="B41" s="153">
        <f>B40-C40</f>
        <v>0</v>
      </c>
      <c r="C41" s="188"/>
      <c r="D41" s="274"/>
      <c r="E41" s="274"/>
      <c r="F41" s="278"/>
      <c r="G41" s="274"/>
      <c r="H41" s="274"/>
      <c r="I41" s="274"/>
      <c r="J41" s="274"/>
      <c r="K41" s="274"/>
      <c r="L41" s="274"/>
    </row>
    <row r="42" spans="1:12" ht="15.75" customHeight="1" thickTop="1">
      <c r="B42" s="189"/>
      <c r="D42" s="274"/>
      <c r="E42" s="274"/>
      <c r="F42" s="274"/>
      <c r="G42" s="274"/>
      <c r="H42" s="274"/>
      <c r="I42" s="274"/>
      <c r="J42" s="274"/>
      <c r="K42" s="274"/>
      <c r="L42" s="274"/>
    </row>
    <row r="43" spans="1:12" ht="15.75" customHeight="1">
      <c r="A43" s="154" t="s">
        <v>341</v>
      </c>
      <c r="B43" s="189">
        <f>B40</f>
        <v>0</v>
      </c>
      <c r="D43" s="274"/>
      <c r="E43" s="274"/>
      <c r="F43" s="274"/>
      <c r="G43" s="274"/>
      <c r="H43" s="274"/>
      <c r="I43" s="274"/>
      <c r="J43" s="274"/>
      <c r="K43" s="274"/>
      <c r="L43" s="274"/>
    </row>
    <row r="44" spans="1:12" ht="15.75" customHeight="1">
      <c r="A44" s="154" t="s">
        <v>26</v>
      </c>
      <c r="B44" s="189">
        <f>B40-C40-B45</f>
        <v>0</v>
      </c>
      <c r="D44" s="274"/>
      <c r="E44" s="274"/>
      <c r="F44" s="274"/>
      <c r="G44" s="274"/>
      <c r="H44" s="274"/>
      <c r="I44" s="274"/>
      <c r="J44" s="274"/>
      <c r="K44" s="274"/>
      <c r="L44" s="274"/>
    </row>
    <row r="45" spans="1:12" ht="15.75" customHeight="1">
      <c r="A45" s="154" t="s">
        <v>27</v>
      </c>
      <c r="B45" s="189">
        <f>B35-C35</f>
        <v>0</v>
      </c>
      <c r="D45" s="274"/>
      <c r="E45" s="274">
        <f>E16*0.2*0.25</f>
        <v>0</v>
      </c>
      <c r="F45" s="274"/>
      <c r="G45" s="274"/>
      <c r="H45" s="274"/>
      <c r="I45" s="274"/>
      <c r="J45" s="274"/>
      <c r="K45" s="274"/>
      <c r="L45" s="274"/>
    </row>
    <row r="46" spans="1:12" ht="15.75" customHeight="1">
      <c r="A46" s="154" t="s">
        <v>1</v>
      </c>
      <c r="B46" s="189">
        <f>C40</f>
        <v>0</v>
      </c>
      <c r="D46" s="274"/>
      <c r="E46" s="274"/>
      <c r="F46" s="274"/>
      <c r="G46" s="274"/>
      <c r="H46" s="274"/>
      <c r="I46" s="274"/>
      <c r="J46" s="274"/>
      <c r="K46" s="274"/>
      <c r="L46" s="274"/>
    </row>
    <row r="47" spans="1:12" ht="15.75" customHeight="1">
      <c r="D47" s="274"/>
      <c r="E47" s="274"/>
      <c r="F47" s="274"/>
      <c r="G47" s="274"/>
      <c r="H47" s="274"/>
      <c r="I47" s="274"/>
      <c r="J47" s="274"/>
      <c r="K47" s="274"/>
      <c r="L47" s="274"/>
    </row>
    <row r="48" spans="1:12" ht="15.75" customHeight="1">
      <c r="A48" s="190" t="s">
        <v>280</v>
      </c>
      <c r="B48" s="189">
        <f>B41-B35</f>
        <v>0</v>
      </c>
      <c r="C48" s="190"/>
      <c r="D48" s="274"/>
      <c r="E48" s="274"/>
      <c r="F48" s="274"/>
      <c r="G48" s="274"/>
      <c r="H48" s="274"/>
      <c r="I48" s="274"/>
      <c r="J48" s="274"/>
      <c r="K48" s="274"/>
      <c r="L48" s="274"/>
    </row>
    <row r="49" spans="1:12" ht="15.75" customHeight="1">
      <c r="D49" s="274"/>
      <c r="E49" s="274"/>
      <c r="F49" s="274"/>
      <c r="G49" s="274"/>
      <c r="H49" s="274"/>
      <c r="I49" s="274"/>
      <c r="J49" s="274"/>
      <c r="K49" s="274"/>
      <c r="L49" s="274"/>
    </row>
    <row r="50" spans="1:12" ht="15.75" customHeight="1">
      <c r="D50" s="274"/>
      <c r="E50" s="274"/>
      <c r="F50" s="274"/>
      <c r="G50" s="274"/>
      <c r="H50" s="274"/>
      <c r="I50" s="274"/>
      <c r="J50" s="274"/>
      <c r="K50" s="274"/>
      <c r="L50" s="274"/>
    </row>
    <row r="51" spans="1:12" ht="15.75" customHeight="1">
      <c r="D51" s="274"/>
      <c r="E51" s="274"/>
      <c r="F51" s="274"/>
      <c r="G51" s="274"/>
      <c r="H51" s="274"/>
      <c r="I51" s="274"/>
      <c r="J51" s="274"/>
      <c r="K51" s="274"/>
      <c r="L51" s="274"/>
    </row>
    <row r="52" spans="1:12" ht="15.75" customHeight="1">
      <c r="D52" s="274"/>
      <c r="E52" s="274"/>
      <c r="F52" s="274"/>
      <c r="G52" s="274"/>
      <c r="H52" s="274"/>
      <c r="I52" s="274"/>
      <c r="J52" s="274"/>
      <c r="K52" s="274"/>
      <c r="L52" s="274"/>
    </row>
    <row r="53" spans="1:12" ht="15.75" customHeight="1">
      <c r="D53" s="274"/>
      <c r="E53" s="274"/>
      <c r="F53" s="274"/>
      <c r="G53" s="274"/>
      <c r="H53" s="274"/>
      <c r="I53" s="274"/>
      <c r="J53" s="274"/>
      <c r="K53" s="274"/>
      <c r="L53" s="274"/>
    </row>
    <row r="54" spans="1:12" ht="15.75" customHeight="1">
      <c r="D54" s="274"/>
      <c r="E54" s="274"/>
      <c r="F54" s="274"/>
      <c r="G54" s="274"/>
      <c r="H54" s="274"/>
      <c r="I54" s="274"/>
      <c r="J54" s="274"/>
      <c r="K54" s="274"/>
      <c r="L54" s="274"/>
    </row>
    <row r="55" spans="1:12" ht="15.75" customHeight="1" thickBot="1">
      <c r="A55" s="265" t="s">
        <v>343</v>
      </c>
      <c r="B55" s="261">
        <v>41274</v>
      </c>
      <c r="C55" s="261">
        <v>40908</v>
      </c>
      <c r="D55" s="274"/>
      <c r="E55" s="274"/>
      <c r="F55" s="274"/>
      <c r="G55" s="274"/>
      <c r="H55" s="274"/>
      <c r="I55" s="274"/>
      <c r="J55" s="274"/>
      <c r="K55" s="274"/>
      <c r="L55" s="274"/>
    </row>
    <row r="56" spans="1:12" ht="15.75" customHeight="1" thickBot="1">
      <c r="A56" s="265" t="s">
        <v>344</v>
      </c>
      <c r="B56" s="266"/>
      <c r="C56" s="266"/>
      <c r="D56" s="274"/>
      <c r="E56" s="274"/>
      <c r="F56" s="274"/>
      <c r="G56" s="274"/>
      <c r="H56" s="274"/>
      <c r="I56" s="274"/>
      <c r="J56" s="274"/>
      <c r="K56" s="274"/>
      <c r="L56" s="274"/>
    </row>
    <row r="57" spans="1:12" ht="15.75" customHeight="1">
      <c r="A57" s="267"/>
      <c r="B57" s="248"/>
      <c r="C57" s="248"/>
      <c r="D57" s="274"/>
      <c r="E57" s="274"/>
      <c r="F57" s="274"/>
      <c r="G57" s="274"/>
      <c r="H57" s="274"/>
      <c r="I57" s="274"/>
      <c r="J57" s="274"/>
      <c r="K57" s="274"/>
      <c r="L57" s="274"/>
    </row>
    <row r="58" spans="1:12" ht="15.75" customHeight="1" thickBot="1">
      <c r="A58" s="268" t="s">
        <v>345</v>
      </c>
      <c r="B58" s="269"/>
      <c r="C58" s="269"/>
      <c r="D58" s="274"/>
      <c r="E58" s="274"/>
      <c r="F58" s="274"/>
      <c r="G58" s="274"/>
      <c r="H58" s="274"/>
      <c r="I58" s="274"/>
      <c r="J58" s="274"/>
      <c r="K58" s="274"/>
      <c r="L58" s="274"/>
    </row>
    <row r="59" spans="1:12" ht="15.75" customHeight="1">
      <c r="A59" s="267"/>
      <c r="B59" s="248"/>
      <c r="C59" s="248"/>
      <c r="D59" s="274"/>
      <c r="E59" s="274"/>
      <c r="F59" s="274"/>
      <c r="G59" s="274"/>
      <c r="H59" s="274"/>
      <c r="I59" s="274"/>
      <c r="J59" s="274"/>
      <c r="K59" s="274"/>
      <c r="L59" s="274"/>
    </row>
    <row r="60" spans="1:12" ht="15.75" customHeight="1">
      <c r="A60" s="267" t="s">
        <v>346</v>
      </c>
      <c r="B60" s="245"/>
      <c r="C60" s="245"/>
      <c r="D60" s="274"/>
      <c r="E60" s="274"/>
      <c r="F60" s="274"/>
      <c r="G60" s="274"/>
      <c r="H60" s="274"/>
      <c r="I60" s="274"/>
      <c r="J60" s="274"/>
      <c r="K60" s="274"/>
      <c r="L60" s="274"/>
    </row>
    <row r="61" spans="1:12" ht="15.75" customHeight="1">
      <c r="A61" s="267" t="s">
        <v>347</v>
      </c>
      <c r="B61" s="245"/>
      <c r="C61" s="245"/>
      <c r="D61" s="274"/>
      <c r="E61" s="274"/>
      <c r="F61" s="279"/>
      <c r="G61" s="274"/>
      <c r="H61" s="274"/>
      <c r="I61" s="274"/>
      <c r="J61" s="274"/>
      <c r="K61" s="274"/>
      <c r="L61" s="274"/>
    </row>
    <row r="62" spans="1:12" ht="15.75" customHeight="1">
      <c r="A62" s="267" t="s">
        <v>330</v>
      </c>
      <c r="B62" s="245"/>
      <c r="C62" s="245"/>
      <c r="D62" s="274"/>
      <c r="E62" s="274"/>
      <c r="F62" s="274"/>
      <c r="G62" s="274"/>
      <c r="H62" s="274"/>
      <c r="I62" s="274"/>
      <c r="J62" s="274"/>
      <c r="K62" s="274"/>
      <c r="L62" s="274"/>
    </row>
    <row r="63" spans="1:12" ht="15.75" customHeight="1">
      <c r="A63" s="267"/>
      <c r="B63" s="245"/>
      <c r="C63"/>
      <c r="D63" s="274"/>
      <c r="E63" s="274"/>
      <c r="F63" s="274"/>
      <c r="G63" s="274"/>
      <c r="H63" s="274"/>
      <c r="I63" s="274"/>
      <c r="J63" s="274"/>
      <c r="K63" s="274"/>
      <c r="L63" s="274"/>
    </row>
    <row r="64" spans="1:12" ht="15.75" customHeight="1" thickBot="1">
      <c r="A64" s="268"/>
      <c r="B64" s="249"/>
      <c r="C64" s="249"/>
      <c r="D64" s="274"/>
      <c r="E64" s="274"/>
      <c r="F64" s="274"/>
      <c r="G64" s="274"/>
      <c r="H64" s="274"/>
      <c r="I64" s="274"/>
      <c r="J64" s="278"/>
      <c r="K64" s="274"/>
      <c r="L64" s="274"/>
    </row>
    <row r="65" spans="1:12" ht="15.75" customHeight="1" thickBot="1">
      <c r="A65" s="270" t="s">
        <v>348</v>
      </c>
      <c r="B65" s="247"/>
      <c r="C65" s="247"/>
      <c r="D65" s="274"/>
      <c r="E65" s="274"/>
      <c r="F65" s="274"/>
      <c r="G65" s="274"/>
      <c r="H65" s="274"/>
      <c r="I65" s="274"/>
      <c r="J65" s="274"/>
      <c r="K65" s="274"/>
      <c r="L65" s="274"/>
    </row>
    <row r="66" spans="1:12" ht="15.75" customHeight="1" thickTop="1">
      <c r="A66"/>
      <c r="B66"/>
      <c r="C66"/>
      <c r="D66" s="274"/>
      <c r="E66" s="274"/>
      <c r="F66" s="274"/>
      <c r="G66" s="274"/>
      <c r="H66" s="274"/>
      <c r="I66" s="274"/>
      <c r="J66" s="274"/>
      <c r="K66" s="274"/>
      <c r="L66" s="274"/>
    </row>
    <row r="67" spans="1:12" ht="15.75" customHeight="1">
      <c r="A67"/>
      <c r="B67" s="246"/>
      <c r="C67"/>
      <c r="D67" s="274"/>
      <c r="E67" s="274"/>
      <c r="F67" s="274"/>
      <c r="G67" s="274"/>
      <c r="H67" s="274"/>
      <c r="I67" s="274"/>
      <c r="J67" s="274"/>
      <c r="K67" s="274"/>
      <c r="L67" s="274"/>
    </row>
    <row r="68" spans="1:12" ht="15.75" customHeight="1">
      <c r="A68" s="271"/>
      <c r="B68" s="272"/>
      <c r="C68" s="273"/>
      <c r="D68" s="274"/>
      <c r="E68" s="274"/>
      <c r="F68" s="274"/>
      <c r="G68" s="274"/>
      <c r="H68" s="274"/>
      <c r="I68" s="274"/>
      <c r="J68" s="274"/>
      <c r="K68" s="274"/>
      <c r="L68" s="274"/>
    </row>
    <row r="69" spans="1:12" ht="15.75" customHeight="1">
      <c r="D69" s="274"/>
      <c r="E69" s="274"/>
      <c r="F69" s="274"/>
      <c r="G69" s="274"/>
      <c r="H69" s="274"/>
      <c r="I69" s="274"/>
      <c r="J69" s="274"/>
      <c r="K69" s="274"/>
      <c r="L69" s="274"/>
    </row>
    <row r="70" spans="1:12" ht="15.75" customHeight="1">
      <c r="D70" s="274"/>
      <c r="E70" s="274"/>
      <c r="F70" s="274"/>
      <c r="G70" s="274"/>
      <c r="H70" s="274"/>
      <c r="I70" s="274"/>
      <c r="J70" s="274"/>
      <c r="K70" s="274"/>
      <c r="L70" s="274"/>
    </row>
    <row r="71" spans="1:12" ht="15.75" customHeight="1">
      <c r="D71" s="274"/>
      <c r="E71" s="274"/>
      <c r="F71" s="280"/>
      <c r="G71" s="274"/>
      <c r="H71" s="274"/>
      <c r="I71" s="274"/>
      <c r="J71" s="274"/>
      <c r="K71" s="274"/>
      <c r="L71" s="274"/>
    </row>
    <row r="72" spans="1:12" ht="15.75" customHeight="1">
      <c r="D72" s="274"/>
      <c r="E72" s="274"/>
      <c r="F72" s="281"/>
      <c r="G72" s="274"/>
      <c r="H72" s="274"/>
      <c r="I72" s="274"/>
      <c r="J72" s="274"/>
      <c r="K72" s="274"/>
      <c r="L72" s="274"/>
    </row>
    <row r="73" spans="1:12" ht="15.75" customHeight="1">
      <c r="D73" s="274"/>
      <c r="E73" s="274"/>
      <c r="F73" s="281"/>
      <c r="G73" s="274"/>
      <c r="H73" s="274"/>
      <c r="I73" s="278"/>
      <c r="J73" s="274"/>
      <c r="K73" s="274"/>
      <c r="L73" s="274"/>
    </row>
    <row r="74" spans="1:12" ht="15.75" customHeight="1" thickBot="1">
      <c r="D74" s="274"/>
      <c r="E74" s="274"/>
      <c r="F74" s="282"/>
      <c r="G74" s="274"/>
      <c r="H74" s="274"/>
      <c r="I74" s="274"/>
      <c r="J74" s="274"/>
      <c r="K74" s="274"/>
      <c r="L74" s="274"/>
    </row>
    <row r="75" spans="1:12" ht="15.75" customHeight="1" thickBot="1">
      <c r="D75" s="274"/>
      <c r="E75" s="274"/>
      <c r="F75" s="283"/>
      <c r="G75" s="274"/>
      <c r="H75" s="274"/>
      <c r="I75" s="274"/>
      <c r="J75" s="274"/>
      <c r="K75" s="274"/>
      <c r="L75" s="274"/>
    </row>
    <row r="76" spans="1:12" ht="15.75" customHeight="1" thickTop="1">
      <c r="D76" s="274"/>
      <c r="E76" s="274"/>
      <c r="F76" s="274"/>
      <c r="G76" s="274"/>
      <c r="H76" s="274"/>
      <c r="I76" s="274"/>
      <c r="J76" s="274"/>
      <c r="K76" s="274"/>
      <c r="L76" s="274"/>
    </row>
    <row r="77" spans="1:12" ht="15.75" customHeight="1">
      <c r="D77" s="274"/>
      <c r="E77" s="274"/>
      <c r="F77" s="274"/>
      <c r="G77" s="274"/>
      <c r="H77" s="274"/>
      <c r="I77" s="274"/>
      <c r="J77" s="274"/>
      <c r="K77" s="274"/>
      <c r="L77" s="274"/>
    </row>
    <row r="78" spans="1:12" ht="15.75" customHeight="1">
      <c r="D78" s="274"/>
      <c r="E78" s="274"/>
      <c r="F78" s="274"/>
      <c r="G78" s="274"/>
      <c r="H78" s="274"/>
      <c r="I78" s="274"/>
      <c r="J78" s="274"/>
      <c r="K78" s="274"/>
      <c r="L78" s="274"/>
    </row>
    <row r="79" spans="1:12" ht="15.75" customHeight="1">
      <c r="D79" s="274"/>
      <c r="E79" s="274"/>
      <c r="F79" s="274"/>
      <c r="G79" s="274"/>
      <c r="H79" s="274"/>
      <c r="I79" s="274"/>
      <c r="J79" s="274"/>
      <c r="K79" s="274"/>
      <c r="L79" s="274"/>
    </row>
  </sheetData>
  <phoneticPr fontId="43" type="noConversion"/>
  <pageMargins left="0" right="0" top="0.39370078740157483" bottom="0.39370078740157483" header="0" footer="0"/>
  <pageSetup paperSize="9" scale="79" orientation="portrait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  <pageSetUpPr fitToPage="1"/>
  </sheetPr>
  <dimension ref="A2:AA61"/>
  <sheetViews>
    <sheetView tabSelected="1" workbookViewId="0">
      <selection activeCell="R1" sqref="R1:R1048576"/>
    </sheetView>
  </sheetViews>
  <sheetFormatPr defaultRowHeight="16.5"/>
  <cols>
    <col min="1" max="1" width="4.7109375" style="305" customWidth="1"/>
    <col min="2" max="2" width="2.140625" style="305" customWidth="1"/>
    <col min="3" max="3" width="1.85546875" style="305" customWidth="1"/>
    <col min="4" max="4" width="2.28515625" style="305" customWidth="1"/>
    <col min="5" max="5" width="33.42578125" style="305" customWidth="1"/>
    <col min="6" max="6" width="10.42578125" style="305" customWidth="1"/>
    <col min="7" max="7" width="16.5703125" style="305" customWidth="1"/>
    <col min="8" max="8" width="16.140625" style="305" customWidth="1"/>
    <col min="9" max="9" width="9.140625" style="305" customWidth="1"/>
    <col min="10" max="10" width="11.7109375" style="307" hidden="1" customWidth="1"/>
    <col min="11" max="11" width="7" style="307" customWidth="1"/>
    <col min="12" max="12" width="8.85546875" style="307" hidden="1" customWidth="1"/>
    <col min="13" max="13" width="21.5703125" style="307" hidden="1" customWidth="1"/>
    <col min="14" max="14" width="20.28515625" style="307" hidden="1" customWidth="1"/>
    <col min="15" max="15" width="10.5703125" style="307" hidden="1" customWidth="1"/>
    <col min="16" max="16" width="9.140625" style="307" customWidth="1"/>
    <col min="17" max="17" width="12" style="307" hidden="1" customWidth="1"/>
    <col min="18" max="18" width="9.140625" style="307" hidden="1" customWidth="1"/>
    <col min="19" max="19" width="9.140625" style="307" customWidth="1"/>
    <col min="20" max="23" width="9.140625" style="307"/>
    <col min="24" max="26" width="9.140625" style="337"/>
    <col min="27" max="27" width="8.28515625" style="337" bestFit="1" customWidth="1"/>
    <col min="28" max="16384" width="9.140625" style="307"/>
  </cols>
  <sheetData>
    <row r="2" spans="1:27">
      <c r="C2" s="516" t="s">
        <v>351</v>
      </c>
      <c r="D2" s="309"/>
      <c r="E2" s="309"/>
      <c r="F2" s="309"/>
      <c r="G2" s="309"/>
      <c r="H2" s="309"/>
      <c r="I2" s="309"/>
    </row>
    <row r="3" spans="1:27" ht="21.75" customHeight="1">
      <c r="C3" s="509"/>
      <c r="D3" s="509"/>
      <c r="E3" s="509"/>
      <c r="F3" s="509"/>
      <c r="G3" s="509"/>
      <c r="H3" s="509"/>
      <c r="I3" s="509"/>
    </row>
    <row r="4" spans="1:27">
      <c r="C4" s="309"/>
      <c r="D4" s="309"/>
      <c r="E4" s="309"/>
      <c r="F4" s="309"/>
      <c r="G4" s="509"/>
      <c r="H4" s="509"/>
      <c r="I4" s="509"/>
      <c r="X4" s="490"/>
      <c r="AA4" s="491"/>
    </row>
    <row r="5" spans="1:27" s="310" customFormat="1">
      <c r="A5" s="308"/>
      <c r="C5" s="309" t="s">
        <v>1048</v>
      </c>
      <c r="D5" s="309"/>
      <c r="E5" s="309"/>
      <c r="F5" s="309"/>
      <c r="G5" s="309"/>
      <c r="H5" s="309"/>
      <c r="I5" s="509"/>
      <c r="X5" s="490"/>
      <c r="Y5" s="492"/>
      <c r="Z5" s="492"/>
      <c r="AA5" s="491"/>
    </row>
    <row r="6" spans="1:27" s="310" customFormat="1" ht="16.5" customHeight="1">
      <c r="A6" s="308"/>
      <c r="C6" s="510" t="s">
        <v>755</v>
      </c>
      <c r="D6" s="510"/>
      <c r="E6" s="510"/>
      <c r="F6" s="510"/>
      <c r="G6" s="510"/>
      <c r="H6" s="510"/>
      <c r="I6" s="510"/>
      <c r="X6" s="493"/>
      <c r="Y6" s="492"/>
      <c r="Z6" s="492"/>
      <c r="AA6" s="491"/>
    </row>
    <row r="7" spans="1:27" s="310" customFormat="1" ht="24.95" hidden="1" customHeight="1">
      <c r="A7" s="308"/>
      <c r="B7" s="313"/>
      <c r="C7" s="313"/>
      <c r="D7" s="313"/>
      <c r="E7" s="313"/>
      <c r="F7" s="313"/>
      <c r="G7" s="313"/>
      <c r="H7" s="313"/>
      <c r="I7" s="313"/>
      <c r="X7" s="492"/>
      <c r="Y7" s="492"/>
      <c r="Z7" s="492"/>
      <c r="AA7" s="491"/>
    </row>
    <row r="8" spans="1:27" s="310" customFormat="1" ht="6" customHeight="1">
      <c r="A8" s="308"/>
      <c r="B8" s="313"/>
      <c r="C8" s="313"/>
      <c r="D8" s="313"/>
      <c r="E8" s="313"/>
      <c r="F8" s="313"/>
      <c r="G8" s="602"/>
      <c r="H8" s="602"/>
      <c r="I8" s="313"/>
      <c r="X8" s="493"/>
      <c r="Y8" s="492"/>
      <c r="Z8" s="492"/>
      <c r="AA8" s="491"/>
    </row>
    <row r="9" spans="1:27" s="310" customFormat="1">
      <c r="A9" s="308"/>
      <c r="B9" s="313"/>
      <c r="C9" s="313"/>
      <c r="D9" s="313"/>
      <c r="E9" s="313"/>
      <c r="F9" s="314"/>
      <c r="G9" s="315" t="s">
        <v>312</v>
      </c>
      <c r="H9" s="315" t="s">
        <v>790</v>
      </c>
      <c r="I9" s="313"/>
      <c r="X9" s="492"/>
      <c r="Y9" s="492"/>
      <c r="Z9" s="492"/>
      <c r="AA9" s="492"/>
    </row>
    <row r="10" spans="1:27">
      <c r="B10" s="365"/>
      <c r="C10" s="364"/>
      <c r="D10" s="364"/>
      <c r="E10" s="364"/>
      <c r="F10" s="316" t="s">
        <v>203</v>
      </c>
      <c r="G10" s="317">
        <v>41639</v>
      </c>
      <c r="H10" s="317">
        <v>41274</v>
      </c>
      <c r="I10" s="318"/>
    </row>
    <row r="11" spans="1:27">
      <c r="B11" s="313"/>
      <c r="C11" s="313"/>
      <c r="D11" s="313"/>
      <c r="E11" s="313"/>
      <c r="F11" s="314"/>
      <c r="G11" s="314"/>
      <c r="H11" s="314"/>
      <c r="I11" s="314"/>
    </row>
    <row r="12" spans="1:27">
      <c r="B12" s="306"/>
      <c r="C12" s="306" t="s">
        <v>162</v>
      </c>
      <c r="D12" s="306"/>
      <c r="E12" s="306"/>
      <c r="F12" s="313"/>
      <c r="G12" s="313"/>
      <c r="H12" s="313"/>
      <c r="I12" s="313"/>
    </row>
    <row r="13" spans="1:27">
      <c r="B13" s="306"/>
      <c r="C13" s="601"/>
      <c r="D13" s="601"/>
      <c r="E13" s="601"/>
      <c r="F13" s="334"/>
      <c r="G13" s="515"/>
      <c r="H13" s="515"/>
      <c r="I13" s="323"/>
    </row>
    <row r="14" spans="1:27">
      <c r="B14" s="306"/>
      <c r="C14" s="517" t="s">
        <v>332</v>
      </c>
      <c r="D14" s="517"/>
      <c r="E14" s="517"/>
      <c r="F14" s="518"/>
      <c r="G14" s="519">
        <f>SUM(G16:G27)</f>
        <v>8837081</v>
      </c>
      <c r="H14" s="519">
        <f>SUM(H16:H27)</f>
        <v>9208684</v>
      </c>
      <c r="I14" s="323"/>
    </row>
    <row r="15" spans="1:27">
      <c r="B15" s="306"/>
      <c r="C15" s="306"/>
      <c r="D15" s="306"/>
      <c r="E15" s="306"/>
      <c r="F15" s="321"/>
      <c r="G15" s="322"/>
      <c r="H15" s="322"/>
      <c r="I15" s="323"/>
    </row>
    <row r="16" spans="1:27">
      <c r="B16" s="306"/>
      <c r="C16" s="312" t="s">
        <v>284</v>
      </c>
      <c r="D16" s="312"/>
      <c r="E16" s="306"/>
      <c r="F16" s="321" t="s">
        <v>877</v>
      </c>
      <c r="G16" s="319">
        <f>'RAPOR MİZANI-AKTİF'!L6+'RAPOR MİZANI-AKTİF'!L7+'RAPOR MİZANI-AKTİF'!L9+'RAPOR MİZANI-AKTİF'!L66+'RAPOR MİZANI-AKTİF'!L13</f>
        <v>645449</v>
      </c>
      <c r="H16" s="319">
        <f>1032041+L16</f>
        <v>1035681</v>
      </c>
      <c r="I16" s="324"/>
      <c r="J16" s="325">
        <f>H16-G16</f>
        <v>390232</v>
      </c>
      <c r="L16" s="307">
        <f>L27*-1</f>
        <v>3640</v>
      </c>
      <c r="Y16" s="319"/>
    </row>
    <row r="17" spans="2:22" ht="16.5" hidden="1" customHeight="1">
      <c r="B17" s="306"/>
      <c r="C17" s="312" t="s">
        <v>19</v>
      </c>
      <c r="D17" s="312"/>
      <c r="E17" s="306"/>
      <c r="F17" s="321" t="s">
        <v>20</v>
      </c>
      <c r="G17" s="326">
        <v>0</v>
      </c>
      <c r="H17" s="326"/>
      <c r="I17" s="324"/>
      <c r="J17" s="325">
        <f>H17-G17</f>
        <v>0</v>
      </c>
    </row>
    <row r="18" spans="2:22" hidden="1">
      <c r="B18" s="306"/>
      <c r="C18" s="312" t="s">
        <v>285</v>
      </c>
      <c r="D18" s="312"/>
      <c r="E18" s="306"/>
      <c r="F18" s="307"/>
      <c r="G18" s="307"/>
      <c r="H18" s="307"/>
      <c r="I18" s="324"/>
    </row>
    <row r="19" spans="2:22" hidden="1">
      <c r="B19" s="306"/>
      <c r="C19" s="327" t="s">
        <v>349</v>
      </c>
      <c r="D19" s="312"/>
      <c r="E19" s="306"/>
      <c r="F19" s="321" t="s">
        <v>20</v>
      </c>
      <c r="G19" s="326">
        <v>0</v>
      </c>
      <c r="H19" s="326">
        <v>0</v>
      </c>
      <c r="I19" s="307"/>
    </row>
    <row r="20" spans="2:22" hidden="1">
      <c r="B20" s="306"/>
      <c r="C20" s="327" t="s">
        <v>748</v>
      </c>
      <c r="D20" s="312"/>
      <c r="E20" s="306"/>
      <c r="F20" s="321" t="s">
        <v>20</v>
      </c>
      <c r="G20" s="326">
        <f>'RAPOR MİZANI-AKTİF'!L17+'RAPOR MİZANI-AKTİF'!L21+'RAPOR MİZANI-AKTİF'!L22+'RAPOR MİZANI-AKTİF'!L28+'RAPOR MİZANI-AKTİF'!L27+'RAPOR MİZANI-AKTİF'!L19+'RAPOR MİZANI-AKTİF'!L26+'RAPOR MİZANI-AKTİF'!L18</f>
        <v>0</v>
      </c>
      <c r="H20" s="326">
        <f>1784+L20</f>
        <v>0</v>
      </c>
      <c r="I20" s="328"/>
      <c r="J20" s="325">
        <f>H20-G20</f>
        <v>0</v>
      </c>
      <c r="L20" s="307">
        <f>-1784</f>
        <v>-1784</v>
      </c>
      <c r="M20" s="307" t="s">
        <v>749</v>
      </c>
    </row>
    <row r="21" spans="2:22">
      <c r="B21" s="306"/>
      <c r="C21" s="312" t="s">
        <v>286</v>
      </c>
      <c r="D21" s="312"/>
      <c r="E21" s="306"/>
      <c r="F21" s="321"/>
      <c r="G21" s="319"/>
      <c r="H21" s="319"/>
      <c r="I21" s="324"/>
      <c r="J21" s="325">
        <f t="shared" ref="J21:J27" si="0">H21-G21</f>
        <v>0</v>
      </c>
    </row>
    <row r="22" spans="2:22">
      <c r="B22" s="306"/>
      <c r="C22" s="494" t="s">
        <v>953</v>
      </c>
      <c r="D22" s="312"/>
      <c r="E22" s="306"/>
      <c r="F22" s="321"/>
      <c r="G22" s="326">
        <f>+'RAPOR MİZANI-AKTİF'!L30+'RAPOR MİZANI-AKTİF'!L36</f>
        <v>0</v>
      </c>
      <c r="H22" s="326">
        <v>0</v>
      </c>
      <c r="I22" s="324"/>
      <c r="J22" s="325">
        <f t="shared" si="0"/>
        <v>0</v>
      </c>
    </row>
    <row r="23" spans="2:22">
      <c r="B23" s="306"/>
      <c r="C23" s="497" t="s">
        <v>962</v>
      </c>
      <c r="D23" s="312"/>
      <c r="E23" s="306"/>
      <c r="F23" s="321" t="s">
        <v>602</v>
      </c>
      <c r="G23" s="319">
        <f>'RAPOR MİZANI-AKTİF'!L34+'RAPOR MİZANI-AKTİF'!L35+'RAPOR MİZANI-AKTİF'!L33+'RAPOR MİZANI-AKTİF'!L23</f>
        <v>19392</v>
      </c>
      <c r="H23" s="319">
        <f>17606+L23+Q23</f>
        <v>6762</v>
      </c>
      <c r="I23" s="324"/>
      <c r="J23" s="325">
        <f>H23-G23</f>
        <v>-12630</v>
      </c>
      <c r="L23" s="307">
        <f>L20*-1</f>
        <v>1784</v>
      </c>
      <c r="Q23" s="307">
        <v>-12628</v>
      </c>
      <c r="R23" s="307" t="s">
        <v>880</v>
      </c>
      <c r="V23" s="305"/>
    </row>
    <row r="24" spans="2:22">
      <c r="B24" s="306"/>
      <c r="C24" s="312" t="s">
        <v>287</v>
      </c>
      <c r="D24" s="312"/>
      <c r="E24" s="306"/>
      <c r="F24" s="321" t="s">
        <v>913</v>
      </c>
      <c r="G24" s="319">
        <f>SUM('RAPOR MİZANI-AKTİF'!L41:L46)</f>
        <v>7500000</v>
      </c>
      <c r="H24" s="319">
        <v>7500000</v>
      </c>
      <c r="I24" s="324"/>
      <c r="J24" s="325">
        <f t="shared" si="0"/>
        <v>0</v>
      </c>
    </row>
    <row r="25" spans="2:22">
      <c r="B25" s="306"/>
      <c r="C25" s="600" t="s">
        <v>747</v>
      </c>
      <c r="D25" s="600"/>
      <c r="E25" s="600"/>
      <c r="F25" s="321" t="s">
        <v>867</v>
      </c>
      <c r="G25" s="319">
        <f>'RAPOR MİZANI-AKTİF'!L54</f>
        <v>620</v>
      </c>
      <c r="H25" s="319">
        <f>N25</f>
        <v>375</v>
      </c>
      <c r="I25" s="324"/>
      <c r="J25" s="325">
        <f t="shared" si="0"/>
        <v>-245</v>
      </c>
      <c r="N25" s="307">
        <f>N27*-1</f>
        <v>375</v>
      </c>
      <c r="Q25" s="307">
        <f>Q23*-1</f>
        <v>12628</v>
      </c>
    </row>
    <row r="26" spans="2:22">
      <c r="B26" s="473"/>
      <c r="C26" s="600" t="s">
        <v>879</v>
      </c>
      <c r="D26" s="600"/>
      <c r="E26" s="600"/>
      <c r="F26" s="321" t="s">
        <v>878</v>
      </c>
      <c r="G26" s="319">
        <f>'RAPOR MİZANI-AKTİF'!L59</f>
        <v>8719</v>
      </c>
      <c r="H26" s="319">
        <f>Q25</f>
        <v>12628</v>
      </c>
      <c r="I26" s="324"/>
      <c r="J26" s="325">
        <f>H26-G26</f>
        <v>3909</v>
      </c>
    </row>
    <row r="27" spans="2:22">
      <c r="B27" s="306"/>
      <c r="C27" s="500" t="s">
        <v>205</v>
      </c>
      <c r="D27" s="500"/>
      <c r="E27" s="499"/>
      <c r="F27" s="321" t="s">
        <v>872</v>
      </c>
      <c r="G27" s="319">
        <f>SUM('RAPOR MİZANI-AKTİF'!L55:L62)+'RAPOR MİZANI-AKTİF'!L48+'RAPOR MİZANI-AKTİF'!L125-'RAPOR MİZANI-AKTİF'!L59</f>
        <v>662901</v>
      </c>
      <c r="H27" s="319">
        <f>657253+L27+N27</f>
        <v>653238</v>
      </c>
      <c r="I27" s="324"/>
      <c r="J27" s="325">
        <f t="shared" si="0"/>
        <v>-9663</v>
      </c>
      <c r="L27" s="307">
        <v>-3640</v>
      </c>
      <c r="M27" s="307" t="s">
        <v>745</v>
      </c>
      <c r="N27" s="307">
        <v>-375</v>
      </c>
      <c r="O27" s="307" t="s">
        <v>746</v>
      </c>
    </row>
    <row r="28" spans="2:22">
      <c r="B28" s="306"/>
      <c r="C28" s="520"/>
      <c r="D28" s="510"/>
      <c r="E28" s="521"/>
      <c r="F28" s="512"/>
      <c r="G28" s="522"/>
      <c r="H28" s="522"/>
      <c r="I28" s="324"/>
      <c r="J28" s="325"/>
      <c r="N28" s="329"/>
    </row>
    <row r="29" spans="2:22" hidden="1">
      <c r="B29" s="306"/>
      <c r="C29" s="312"/>
      <c r="D29" s="312"/>
      <c r="E29" s="306"/>
      <c r="F29" s="313"/>
      <c r="G29" s="319"/>
      <c r="H29" s="319"/>
      <c r="I29" s="330"/>
      <c r="M29" s="331"/>
      <c r="N29" s="332"/>
    </row>
    <row r="30" spans="2:22">
      <c r="B30" s="306"/>
      <c r="C30" s="521" t="s">
        <v>333</v>
      </c>
      <c r="D30" s="521"/>
      <c r="E30" s="521"/>
      <c r="F30" s="512"/>
      <c r="G30" s="515">
        <f>SUM(G32:G33)</f>
        <v>5390</v>
      </c>
      <c r="H30" s="515">
        <f>SUM(H32:H33)</f>
        <v>7189</v>
      </c>
      <c r="I30" s="330"/>
      <c r="M30" s="331"/>
      <c r="N30" s="332"/>
    </row>
    <row r="31" spans="2:22" ht="11.25" customHeight="1">
      <c r="B31" s="306"/>
      <c r="C31" s="306"/>
      <c r="D31" s="306"/>
      <c r="E31" s="306"/>
      <c r="F31" s="313"/>
      <c r="G31" s="319"/>
      <c r="H31" s="319"/>
      <c r="I31" s="330"/>
      <c r="M31" s="331"/>
    </row>
    <row r="32" spans="2:22">
      <c r="B32" s="312"/>
      <c r="C32" s="500" t="s">
        <v>29</v>
      </c>
      <c r="D32" s="500"/>
      <c r="E32" s="500"/>
      <c r="F32" s="321" t="s">
        <v>868</v>
      </c>
      <c r="G32" s="319">
        <f>SUM('RAPOR MİZANI-AKTİF'!L97:L106)+'RAPOR MİZANI-AKTİF'!L114</f>
        <v>191</v>
      </c>
      <c r="H32" s="319">
        <v>383</v>
      </c>
      <c r="I32" s="324"/>
      <c r="J32" s="325">
        <f>H32-G32</f>
        <v>192</v>
      </c>
      <c r="L32" s="325"/>
      <c r="M32" s="325"/>
      <c r="N32" s="333"/>
    </row>
    <row r="33" spans="1:19">
      <c r="B33" s="312"/>
      <c r="C33" s="500" t="s">
        <v>33</v>
      </c>
      <c r="D33" s="500"/>
      <c r="E33" s="500"/>
      <c r="F33" s="321" t="s">
        <v>869</v>
      </c>
      <c r="G33" s="319">
        <f>'RAPOR MİZANI-AKTİF'!L110+'RAPOR MİZANI-AKTİF'!L116+'RAPOR MİZANI-AKTİF'!L112</f>
        <v>5199</v>
      </c>
      <c r="H33" s="319">
        <v>6806</v>
      </c>
      <c r="I33" s="324"/>
      <c r="J33" s="325">
        <f>H33-G33</f>
        <v>1607</v>
      </c>
      <c r="M33" s="335"/>
      <c r="N33" s="333"/>
      <c r="S33" s="476"/>
    </row>
    <row r="34" spans="1:19">
      <c r="B34" s="500"/>
      <c r="C34" s="511"/>
      <c r="D34" s="511"/>
      <c r="E34" s="511"/>
      <c r="F34" s="321"/>
      <c r="G34" s="319"/>
      <c r="H34" s="319"/>
      <c r="I34" s="324"/>
      <c r="J34" s="325"/>
      <c r="M34" s="335"/>
      <c r="N34" s="333"/>
      <c r="S34" s="476"/>
    </row>
    <row r="35" spans="1:19" ht="9" customHeight="1">
      <c r="B35" s="306"/>
      <c r="C35" s="521"/>
      <c r="D35" s="521"/>
      <c r="E35" s="521"/>
      <c r="F35" s="512"/>
      <c r="G35" s="515"/>
      <c r="H35" s="515"/>
      <c r="I35" s="323"/>
      <c r="N35" s="335"/>
      <c r="S35" s="477"/>
    </row>
    <row r="36" spans="1:19" ht="17.25" thickBot="1">
      <c r="B36" s="306"/>
      <c r="C36" s="506" t="s">
        <v>207</v>
      </c>
      <c r="D36" s="506"/>
      <c r="E36" s="506"/>
      <c r="F36" s="507"/>
      <c r="G36" s="508">
        <f>G30+G14</f>
        <v>8842471</v>
      </c>
      <c r="H36" s="508">
        <f>H30+H14</f>
        <v>9215873</v>
      </c>
      <c r="I36" s="323"/>
      <c r="S36" s="477"/>
    </row>
    <row r="37" spans="1:19" ht="17.25" thickTop="1">
      <c r="B37" s="600"/>
      <c r="C37" s="600"/>
      <c r="D37" s="600"/>
      <c r="E37" s="600"/>
      <c r="F37" s="313"/>
      <c r="G37" s="319"/>
      <c r="H37" s="319"/>
      <c r="I37" s="320"/>
      <c r="N37" s="305"/>
      <c r="S37" s="478"/>
    </row>
    <row r="38" spans="1:19">
      <c r="B38" s="600"/>
      <c r="C38" s="600"/>
      <c r="D38" s="600"/>
      <c r="E38" s="600"/>
      <c r="F38" s="313"/>
      <c r="G38" s="319">
        <f>G36-'RAPOR MİZANI-AKTİF'!L133</f>
        <v>0</v>
      </c>
      <c r="H38" s="319">
        <f>H36-'Pasif-Rapor'!H56</f>
        <v>0</v>
      </c>
      <c r="I38" s="320"/>
      <c r="M38" s="333"/>
      <c r="N38" s="305"/>
    </row>
    <row r="39" spans="1:19">
      <c r="G39" s="319"/>
      <c r="H39" s="319"/>
      <c r="I39" s="320"/>
      <c r="J39" s="337"/>
      <c r="K39" s="337"/>
      <c r="L39" s="337"/>
      <c r="N39" s="305"/>
    </row>
    <row r="40" spans="1:19">
      <c r="H40" s="319"/>
      <c r="I40" s="338"/>
      <c r="J40" s="337"/>
      <c r="K40" s="337"/>
      <c r="L40" s="337"/>
      <c r="N40" s="295"/>
    </row>
    <row r="41" spans="1:19">
      <c r="B41" s="307"/>
      <c r="C41" s="307"/>
      <c r="D41" s="307"/>
      <c r="H41" s="319"/>
      <c r="I41" s="320"/>
      <c r="J41" s="337"/>
      <c r="K41" s="337"/>
      <c r="L41" s="337"/>
      <c r="N41" s="296"/>
    </row>
    <row r="42" spans="1:19">
      <c r="B42" s="307"/>
      <c r="C42" s="307"/>
      <c r="D42" s="307"/>
      <c r="H42" s="319"/>
      <c r="I42" s="320"/>
      <c r="J42" s="337"/>
      <c r="K42" s="337"/>
      <c r="L42" s="337"/>
      <c r="N42" s="305"/>
      <c r="O42" s="325"/>
    </row>
    <row r="43" spans="1:19">
      <c r="B43" s="307"/>
      <c r="C43" s="307"/>
      <c r="D43" s="307"/>
      <c r="H43" s="319"/>
      <c r="I43" s="320"/>
      <c r="J43" s="337"/>
      <c r="K43" s="337"/>
      <c r="L43" s="337"/>
      <c r="O43" s="305"/>
    </row>
    <row r="44" spans="1:19">
      <c r="A44" s="319"/>
      <c r="B44" s="319"/>
      <c r="C44" s="319"/>
      <c r="D44" s="319"/>
      <c r="E44" s="319"/>
      <c r="F44" s="319"/>
      <c r="H44" s="319"/>
      <c r="I44" s="320"/>
      <c r="J44" s="337"/>
      <c r="K44" s="337"/>
      <c r="L44" s="337"/>
      <c r="O44" s="325"/>
    </row>
    <row r="45" spans="1:19">
      <c r="H45" s="319"/>
      <c r="I45" s="320"/>
      <c r="J45" s="337"/>
      <c r="K45" s="337"/>
      <c r="L45" s="337"/>
    </row>
    <row r="46" spans="1:19">
      <c r="I46" s="325"/>
    </row>
    <row r="47" spans="1:19">
      <c r="I47" s="325"/>
    </row>
    <row r="48" spans="1:19">
      <c r="I48" s="307"/>
    </row>
    <row r="49" spans="9:9">
      <c r="I49" s="307"/>
    </row>
    <row r="50" spans="9:9">
      <c r="I50" s="307"/>
    </row>
    <row r="51" spans="9:9">
      <c r="I51" s="307"/>
    </row>
    <row r="52" spans="9:9">
      <c r="I52" s="307"/>
    </row>
    <row r="53" spans="9:9">
      <c r="I53" s="307"/>
    </row>
    <row r="54" spans="9:9">
      <c r="I54" s="307"/>
    </row>
    <row r="55" spans="9:9">
      <c r="I55" s="307"/>
    </row>
    <row r="56" spans="9:9">
      <c r="I56" s="307"/>
    </row>
    <row r="57" spans="9:9">
      <c r="I57" s="307"/>
    </row>
    <row r="58" spans="9:9">
      <c r="I58" s="307"/>
    </row>
    <row r="59" spans="9:9">
      <c r="I59" s="307"/>
    </row>
    <row r="60" spans="9:9">
      <c r="I60" s="307"/>
    </row>
    <row r="61" spans="9:9">
      <c r="I61" s="307"/>
    </row>
  </sheetData>
  <mergeCells count="6">
    <mergeCell ref="B38:E38"/>
    <mergeCell ref="B37:E37"/>
    <mergeCell ref="C13:E13"/>
    <mergeCell ref="G8:H8"/>
    <mergeCell ref="C25:E25"/>
    <mergeCell ref="C26:E26"/>
  </mergeCells>
  <phoneticPr fontId="6" type="noConversion"/>
  <printOptions horizontalCentered="1"/>
  <pageMargins left="0.98425196850393704" right="0.78740157480314965" top="1.3385826771653544" bottom="0.94488188976377963" header="0.51181102362204722" footer="0.51181102362204722"/>
  <pageSetup paperSize="9" orientation="portrait" r:id="rId1"/>
  <headerFooter alignWithMargins="0">
    <oddFooter>&amp;C&amp;"Arial Narrow,Normal"&amp;9Ekteki dipnotlar finansal tabloların tamamlayıcısıdır.
 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B1:AK87"/>
  <sheetViews>
    <sheetView zoomScaleNormal="100" workbookViewId="0">
      <selection activeCell="R19" sqref="R1:R1048576"/>
    </sheetView>
  </sheetViews>
  <sheetFormatPr defaultRowHeight="16.5"/>
  <cols>
    <col min="1" max="1" width="2" style="307" customWidth="1"/>
    <col min="2" max="2" width="1.7109375" style="319" customWidth="1"/>
    <col min="3" max="3" width="1.42578125" style="319" customWidth="1"/>
    <col min="4" max="4" width="2.140625" style="319" customWidth="1"/>
    <col min="5" max="5" width="50" style="305" customWidth="1"/>
    <col min="6" max="6" width="9" style="305" bestFit="1" customWidth="1"/>
    <col min="7" max="7" width="15.140625" style="305" customWidth="1"/>
    <col min="8" max="8" width="16.28515625" style="305" customWidth="1"/>
    <col min="9" max="9" width="10.140625" style="319" customWidth="1"/>
    <col min="10" max="10" width="11.5703125" style="307" hidden="1" customWidth="1"/>
    <col min="11" max="11" width="13.140625" style="307" customWidth="1"/>
    <col min="12" max="12" width="9.140625" style="307" hidden="1" customWidth="1"/>
    <col min="13" max="14" width="9.140625" style="307" customWidth="1"/>
    <col min="15" max="15" width="9.140625" style="307" hidden="1" customWidth="1"/>
    <col min="16" max="16" width="13.5703125" style="307" hidden="1" customWidth="1"/>
    <col min="17" max="18" width="9.140625" style="307" hidden="1" customWidth="1"/>
    <col min="19" max="21" width="9.140625" style="307" customWidth="1"/>
    <col min="22" max="16384" width="9.140625" style="307"/>
  </cols>
  <sheetData>
    <row r="1" spans="2:15">
      <c r="O1" s="475"/>
    </row>
    <row r="2" spans="2:15">
      <c r="C2" s="309" t="str">
        <f>'Aktif-Rapor'!C2:H2</f>
        <v>İDEALİST GAYRİMENKUL YATIRIM ORTAKLIĞI A.Ş.</v>
      </c>
      <c r="D2" s="309"/>
      <c r="E2" s="309"/>
      <c r="F2" s="309"/>
      <c r="G2" s="309"/>
      <c r="H2" s="309"/>
      <c r="I2" s="509"/>
      <c r="O2" s="475"/>
    </row>
    <row r="3" spans="2:15" customFormat="1">
      <c r="B3" s="319"/>
      <c r="I3" s="523"/>
    </row>
    <row r="4" spans="2:15" ht="19.5" customHeight="1">
      <c r="C4" s="514"/>
      <c r="D4" s="306"/>
      <c r="E4" s="306"/>
      <c r="F4" s="306"/>
      <c r="G4" s="306"/>
      <c r="H4" s="306"/>
      <c r="I4" s="509"/>
      <c r="O4" s="475"/>
    </row>
    <row r="5" spans="2:15" s="310" customFormat="1">
      <c r="C5" s="309" t="str">
        <f>'Aktif-Rapor'!C5</f>
        <v>31 ARALIK 2013 TARİHLİ FİNANSAL DURUM TABLOSU (BİLANÇO)</v>
      </c>
      <c r="D5" s="309"/>
      <c r="E5" s="309"/>
      <c r="F5" s="309"/>
      <c r="G5" s="309"/>
      <c r="H5" s="309"/>
      <c r="I5" s="509"/>
    </row>
    <row r="6" spans="2:15" s="310" customFormat="1">
      <c r="C6" s="364" t="s">
        <v>755</v>
      </c>
      <c r="D6" s="364"/>
      <c r="E6" s="364"/>
      <c r="F6" s="364"/>
      <c r="G6" s="364"/>
      <c r="H6" s="364"/>
      <c r="I6" s="511"/>
    </row>
    <row r="7" spans="2:15" s="310" customFormat="1" ht="17.25" customHeight="1">
      <c r="B7" s="313"/>
      <c r="C7" s="313"/>
      <c r="D7" s="313"/>
      <c r="E7" s="313"/>
      <c r="F7" s="313"/>
      <c r="G7" s="313"/>
      <c r="H7" s="313"/>
      <c r="I7" s="313"/>
    </row>
    <row r="8" spans="2:15" s="310" customFormat="1" ht="17.25" hidden="1" customHeight="1">
      <c r="B8" s="313"/>
      <c r="C8" s="313"/>
      <c r="D8" s="313"/>
      <c r="E8" s="313"/>
      <c r="F8" s="313"/>
      <c r="G8" s="313"/>
      <c r="H8" s="313"/>
      <c r="I8" s="313"/>
    </row>
    <row r="9" spans="2:15" s="310" customFormat="1" ht="17.25" hidden="1" customHeight="1">
      <c r="B9" s="313"/>
      <c r="C9" s="313"/>
      <c r="D9" s="313"/>
      <c r="E9" s="313"/>
      <c r="F9" s="313"/>
      <c r="G9" s="602"/>
      <c r="H9" s="602"/>
      <c r="I9" s="313"/>
    </row>
    <row r="10" spans="2:15" s="310" customFormat="1" ht="15" customHeight="1">
      <c r="B10" s="313"/>
      <c r="C10" s="313"/>
      <c r="D10" s="313"/>
      <c r="E10" s="313"/>
      <c r="F10" s="313"/>
      <c r="G10" s="315" t="s">
        <v>312</v>
      </c>
      <c r="H10" s="315" t="s">
        <v>790</v>
      </c>
      <c r="I10" s="513"/>
    </row>
    <row r="11" spans="2:15">
      <c r="B11" s="365"/>
      <c r="C11" s="364"/>
      <c r="D11" s="364"/>
      <c r="E11" s="364"/>
      <c r="F11" s="316" t="s">
        <v>203</v>
      </c>
      <c r="G11" s="317">
        <v>41639</v>
      </c>
      <c r="H11" s="317">
        <f>'Aktif-Rapor'!H10</f>
        <v>41274</v>
      </c>
      <c r="I11" s="318"/>
    </row>
    <row r="12" spans="2:15" ht="5.25" customHeight="1">
      <c r="B12" s="604"/>
      <c r="C12" s="604"/>
      <c r="D12" s="604"/>
      <c r="E12" s="604"/>
      <c r="F12" s="340"/>
      <c r="G12" s="314"/>
      <c r="H12" s="306"/>
      <c r="I12" s="513"/>
    </row>
    <row r="13" spans="2:15" ht="6.75" customHeight="1">
      <c r="B13" s="341"/>
      <c r="C13" s="341"/>
      <c r="D13" s="341"/>
      <c r="E13" s="341"/>
      <c r="F13" s="340"/>
      <c r="G13" s="314"/>
      <c r="H13" s="306"/>
      <c r="I13" s="513"/>
    </row>
    <row r="14" spans="2:15">
      <c r="B14" s="314"/>
      <c r="C14" s="603" t="s">
        <v>756</v>
      </c>
      <c r="D14" s="603"/>
      <c r="E14" s="603"/>
      <c r="F14" s="313"/>
      <c r="G14" s="342"/>
      <c r="H14" s="306"/>
      <c r="I14" s="342"/>
    </row>
    <row r="15" spans="2:15" ht="10.5" customHeight="1">
      <c r="B15" s="306"/>
      <c r="C15" s="603"/>
      <c r="D15" s="603"/>
      <c r="E15" s="603"/>
      <c r="F15" s="313"/>
      <c r="G15" s="320"/>
      <c r="H15" s="524"/>
      <c r="I15" s="323"/>
    </row>
    <row r="16" spans="2:15">
      <c r="B16" s="306"/>
      <c r="C16" s="517" t="s">
        <v>164</v>
      </c>
      <c r="D16" s="517"/>
      <c r="E16" s="517"/>
      <c r="F16" s="525"/>
      <c r="G16" s="526">
        <f>SUM(G18:G31)</f>
        <v>16015</v>
      </c>
      <c r="H16" s="526">
        <f>SUM(H18:H31)</f>
        <v>53008</v>
      </c>
      <c r="I16" s="323"/>
      <c r="J16" s="332"/>
      <c r="L16" s="344"/>
    </row>
    <row r="17" spans="2:37" ht="12" customHeight="1">
      <c r="B17" s="306"/>
      <c r="C17" s="306"/>
      <c r="D17" s="306"/>
      <c r="E17" s="306"/>
      <c r="F17" s="313"/>
      <c r="G17" s="343"/>
      <c r="H17" s="343"/>
      <c r="I17" s="323"/>
      <c r="J17" s="345"/>
      <c r="L17" s="344"/>
    </row>
    <row r="18" spans="2:37" hidden="1">
      <c r="B18" s="306"/>
      <c r="C18" s="312" t="s">
        <v>752</v>
      </c>
      <c r="D18" s="312"/>
      <c r="E18" s="312"/>
      <c r="F18" s="313"/>
      <c r="G18" s="326">
        <f>SUM('RAPOR MİZANI- PASİF'!L6:L13)+'RAPOR MİZANI- PASİF'!L14</f>
        <v>0</v>
      </c>
      <c r="H18" s="326">
        <v>0</v>
      </c>
      <c r="I18" s="320"/>
      <c r="J18" s="325">
        <f>G18-H18</f>
        <v>0</v>
      </c>
      <c r="L18" s="346"/>
    </row>
    <row r="19" spans="2:37">
      <c r="B19" s="306"/>
      <c r="C19" s="312" t="s">
        <v>288</v>
      </c>
      <c r="D19" s="312"/>
      <c r="E19" s="312"/>
      <c r="F19" s="321"/>
      <c r="G19" s="326"/>
      <c r="H19" s="326"/>
      <c r="I19" s="320"/>
      <c r="J19" s="325"/>
      <c r="L19" s="346"/>
    </row>
    <row r="20" spans="2:37">
      <c r="B20" s="306"/>
      <c r="C20" s="494" t="s">
        <v>954</v>
      </c>
      <c r="D20" s="312"/>
      <c r="E20" s="306"/>
      <c r="F20" s="321"/>
      <c r="G20" s="326">
        <f>'RAPOR MİZANI- PASİF'!L19+'RAPOR MİZANI- PASİF'!L20</f>
        <v>0</v>
      </c>
      <c r="H20" s="326">
        <v>0</v>
      </c>
      <c r="I20" s="320"/>
      <c r="J20" s="325">
        <f>G20-H20</f>
        <v>0</v>
      </c>
      <c r="L20" s="346"/>
    </row>
    <row r="21" spans="2:37">
      <c r="B21" s="306"/>
      <c r="C21" s="494" t="s">
        <v>955</v>
      </c>
      <c r="D21" s="312"/>
      <c r="E21" s="306"/>
      <c r="F21" s="321" t="s">
        <v>20</v>
      </c>
      <c r="G21" s="326">
        <f>'RAPOR MİZANI- PASİF'!L16+'RAPOR MİZANI- PASİF'!L18+'RAPOR MİZANI- PASİF'!L21+'RAPOR MİZANI- PASİF'!L22+'RAPOR MİZANI- PASİF'!L17</f>
        <v>2341</v>
      </c>
      <c r="H21" s="326">
        <v>3623</v>
      </c>
      <c r="I21" s="320"/>
      <c r="J21" s="325">
        <f>G21-H21</f>
        <v>-1282</v>
      </c>
      <c r="K21" s="332"/>
      <c r="L21" s="346"/>
    </row>
    <row r="22" spans="2:37">
      <c r="B22" s="306"/>
      <c r="C22" s="474" t="s">
        <v>751</v>
      </c>
      <c r="D22" s="312"/>
      <c r="E22" s="306"/>
      <c r="F22" s="321" t="s">
        <v>871</v>
      </c>
      <c r="G22" s="326">
        <f>'RAPOR MİZANI- PASİF'!L32</f>
        <v>8082</v>
      </c>
      <c r="H22" s="326">
        <f>O22</f>
        <v>10306</v>
      </c>
      <c r="I22" s="320"/>
      <c r="J22" s="325">
        <f>G22-H22</f>
        <v>-2224</v>
      </c>
      <c r="K22" s="332"/>
      <c r="L22" s="346"/>
      <c r="O22" s="307">
        <f>O25*-1</f>
        <v>10306</v>
      </c>
    </row>
    <row r="23" spans="2:37">
      <c r="B23" s="306"/>
      <c r="C23" s="327" t="s">
        <v>329</v>
      </c>
      <c r="D23" s="312"/>
      <c r="E23" s="306"/>
      <c r="F23" s="321"/>
      <c r="G23" s="326"/>
      <c r="H23" s="326"/>
      <c r="I23" s="320"/>
      <c r="J23" s="325"/>
      <c r="K23" s="332"/>
      <c r="L23" s="346"/>
    </row>
    <row r="24" spans="2:37">
      <c r="B24" s="306"/>
      <c r="C24" s="494" t="s">
        <v>956</v>
      </c>
      <c r="D24" s="347"/>
      <c r="E24" s="348"/>
      <c r="F24" s="321"/>
      <c r="G24" s="326">
        <f>'RAPOR MİZANI- PASİF'!L24+'RAPOR MİZANI- PASİF'!L33</f>
        <v>0</v>
      </c>
      <c r="H24" s="326">
        <v>0</v>
      </c>
      <c r="I24" s="320"/>
      <c r="J24" s="325">
        <f>G24-H24</f>
        <v>0</v>
      </c>
      <c r="K24" s="332"/>
      <c r="L24" s="346"/>
    </row>
    <row r="25" spans="2:37">
      <c r="B25" s="306"/>
      <c r="C25" s="494" t="s">
        <v>957</v>
      </c>
      <c r="D25" s="347"/>
      <c r="E25" s="348"/>
      <c r="F25" s="321" t="s">
        <v>602</v>
      </c>
      <c r="G25" s="326">
        <f>SUM('RAPOR MİZANI- PASİF'!L25:L39)-'RAPOR MİZANI- PASİF'!L32</f>
        <v>5592</v>
      </c>
      <c r="H25" s="326">
        <f>10306+O25+Q25</f>
        <v>8390</v>
      </c>
      <c r="I25" s="320"/>
      <c r="J25" s="325">
        <f>G25-H25</f>
        <v>-2798</v>
      </c>
      <c r="K25" s="332"/>
      <c r="L25" s="346"/>
      <c r="O25" s="307">
        <f>-10306</f>
        <v>-10306</v>
      </c>
      <c r="P25" s="307" t="s">
        <v>750</v>
      </c>
      <c r="Q25" s="307">
        <f>Q31*-1</f>
        <v>8390</v>
      </c>
    </row>
    <row r="26" spans="2:37" hidden="1">
      <c r="B26" s="306"/>
      <c r="C26" s="312" t="s">
        <v>296</v>
      </c>
      <c r="D26" s="312"/>
      <c r="E26" s="312"/>
      <c r="F26" s="321"/>
      <c r="G26" s="326">
        <f>'RAPOR MİZANI- PASİF'!L43+'RAPOR MİZANI- PASİF'!L44</f>
        <v>0</v>
      </c>
      <c r="H26" s="326">
        <v>0</v>
      </c>
      <c r="I26" s="320"/>
      <c r="J26" s="325">
        <f>G26-H26</f>
        <v>0</v>
      </c>
      <c r="L26" s="346"/>
    </row>
    <row r="27" spans="2:37" hidden="1">
      <c r="B27" s="306"/>
      <c r="C27" s="312"/>
      <c r="D27" s="312"/>
      <c r="E27" s="312"/>
      <c r="F27" s="321"/>
      <c r="G27" s="326"/>
      <c r="H27" s="326"/>
      <c r="I27" s="320"/>
      <c r="J27" s="325"/>
      <c r="L27" s="346"/>
    </row>
    <row r="28" spans="2:37">
      <c r="B28" s="306"/>
      <c r="C28" s="312" t="s">
        <v>208</v>
      </c>
      <c r="D28" s="312"/>
      <c r="E28" s="312"/>
      <c r="F28" s="307"/>
      <c r="G28" s="307"/>
      <c r="H28" s="307"/>
      <c r="I28" s="320"/>
      <c r="J28" s="325">
        <f>G30-H30</f>
        <v>-30689</v>
      </c>
      <c r="K28" s="332"/>
      <c r="L28" s="346"/>
      <c r="AD28" s="337"/>
      <c r="AE28" s="337"/>
      <c r="AF28" s="337"/>
      <c r="AG28" s="337"/>
      <c r="AH28" s="337"/>
      <c r="AI28" s="337"/>
      <c r="AJ28" s="337"/>
      <c r="AK28" s="337"/>
    </row>
    <row r="29" spans="2:37">
      <c r="B29" s="306"/>
      <c r="C29" s="494" t="s">
        <v>958</v>
      </c>
      <c r="D29" s="312"/>
      <c r="E29" s="312"/>
      <c r="F29" s="321"/>
      <c r="G29" s="326">
        <v>0</v>
      </c>
      <c r="H29" s="326">
        <v>0</v>
      </c>
      <c r="I29" s="320"/>
      <c r="J29" s="325"/>
      <c r="K29" s="332"/>
      <c r="L29" s="346"/>
      <c r="AD29" s="337"/>
      <c r="AE29" s="337"/>
      <c r="AF29" s="337"/>
      <c r="AG29" s="337"/>
      <c r="AH29" s="337"/>
      <c r="AI29" s="337"/>
      <c r="AJ29" s="337"/>
      <c r="AK29" s="337"/>
    </row>
    <row r="30" spans="2:37">
      <c r="B30" s="306"/>
      <c r="C30" s="494" t="s">
        <v>959</v>
      </c>
      <c r="D30" s="312"/>
      <c r="E30" s="312"/>
      <c r="F30" s="321" t="s">
        <v>870</v>
      </c>
      <c r="G30" s="326">
        <f>'RAPOR MİZANI- PASİF'!L49+'RAPOR MİZANI- PASİF'!L47</f>
        <v>0</v>
      </c>
      <c r="H30" s="326">
        <v>30689</v>
      </c>
      <c r="I30" s="320"/>
      <c r="J30" s="325">
        <f>G30-H30</f>
        <v>-30689</v>
      </c>
      <c r="K30" s="332"/>
      <c r="L30" s="346"/>
      <c r="AD30" s="337"/>
      <c r="AE30" s="337"/>
      <c r="AF30" s="337"/>
      <c r="AG30" s="337"/>
      <c r="AH30" s="337"/>
      <c r="AI30" s="337"/>
      <c r="AJ30" s="337"/>
      <c r="AK30" s="337"/>
    </row>
    <row r="31" spans="2:37" s="337" customFormat="1">
      <c r="B31" s="499"/>
      <c r="C31" s="500" t="s">
        <v>289</v>
      </c>
      <c r="D31" s="500"/>
      <c r="E31" s="500"/>
      <c r="F31" s="321"/>
      <c r="G31" s="326">
        <v>0</v>
      </c>
      <c r="H31" s="326">
        <f>8390+Q31</f>
        <v>0</v>
      </c>
      <c r="I31" s="320"/>
      <c r="J31" s="320">
        <f>G31-H31</f>
        <v>0</v>
      </c>
      <c r="L31" s="346"/>
      <c r="Q31" s="337">
        <v>-8390</v>
      </c>
      <c r="R31" s="337" t="s">
        <v>754</v>
      </c>
    </row>
    <row r="32" spans="2:37" ht="8.25" customHeight="1">
      <c r="B32" s="306"/>
      <c r="C32" s="312"/>
      <c r="D32" s="312"/>
      <c r="E32" s="312"/>
      <c r="F32" s="321"/>
      <c r="G32" s="326"/>
      <c r="H32" s="326"/>
      <c r="I32" s="320"/>
      <c r="J32" s="325"/>
      <c r="L32" s="346"/>
      <c r="AD32" s="337"/>
      <c r="AE32" s="337"/>
      <c r="AF32" s="337"/>
      <c r="AG32" s="337"/>
      <c r="AH32" s="337"/>
      <c r="AI32" s="337"/>
      <c r="AJ32" s="337"/>
      <c r="AK32" s="337"/>
    </row>
    <row r="33" spans="2:37" ht="9.75" customHeight="1">
      <c r="B33" s="309"/>
      <c r="C33" s="309"/>
      <c r="D33" s="309"/>
      <c r="E33" s="309"/>
      <c r="F33" s="321"/>
      <c r="G33" s="343"/>
      <c r="H33" s="349"/>
      <c r="I33" s="320"/>
      <c r="L33" s="350"/>
      <c r="AD33" s="337"/>
      <c r="AE33" s="337"/>
      <c r="AF33" s="337"/>
      <c r="AG33" s="337"/>
      <c r="AH33" s="337"/>
      <c r="AI33" s="337"/>
      <c r="AJ33" s="337"/>
      <c r="AK33" s="337"/>
    </row>
    <row r="34" spans="2:37">
      <c r="B34" s="306"/>
      <c r="C34" s="517" t="s">
        <v>165</v>
      </c>
      <c r="D34" s="527"/>
      <c r="E34" s="527"/>
      <c r="F34" s="525"/>
      <c r="G34" s="526">
        <f>SUM(G36:G41)</f>
        <v>5012</v>
      </c>
      <c r="H34" s="526">
        <f>SUM(H36:H41)</f>
        <v>1123</v>
      </c>
      <c r="I34" s="320"/>
      <c r="J34" s="325"/>
      <c r="K34" s="332"/>
      <c r="L34" s="346"/>
      <c r="AD34" s="337"/>
      <c r="AE34" s="337"/>
      <c r="AF34" s="337"/>
      <c r="AG34" s="337"/>
      <c r="AH34" s="337"/>
      <c r="AI34" s="337"/>
      <c r="AJ34" s="337"/>
      <c r="AK34" s="337"/>
    </row>
    <row r="35" spans="2:37" ht="10.5" customHeight="1">
      <c r="B35" s="306"/>
      <c r="C35" s="306"/>
      <c r="D35" s="312"/>
      <c r="E35" s="312"/>
      <c r="F35" s="313"/>
      <c r="G35" s="343"/>
      <c r="H35" s="343"/>
      <c r="I35" s="320"/>
      <c r="J35" s="325"/>
      <c r="K35" s="332"/>
      <c r="L35" s="346"/>
      <c r="AD35" s="337"/>
      <c r="AE35" s="337"/>
      <c r="AF35" s="337"/>
      <c r="AG35" s="337"/>
      <c r="AH35" s="337"/>
      <c r="AI35" s="337"/>
      <c r="AJ35" s="337"/>
      <c r="AK35" s="337"/>
    </row>
    <row r="36" spans="2:37" hidden="1">
      <c r="B36" s="306"/>
      <c r="C36" s="312" t="s">
        <v>753</v>
      </c>
      <c r="D36" s="312"/>
      <c r="E36" s="312"/>
      <c r="F36" s="313"/>
      <c r="G36" s="326">
        <f>'RAPOR MİZANI- PASİF'!L51+'RAPOR MİZANI- PASİF'!L52+'RAPOR MİZANI- PASİF'!L53</f>
        <v>0</v>
      </c>
      <c r="H36" s="326">
        <v>0</v>
      </c>
      <c r="I36" s="320"/>
      <c r="J36" s="325">
        <f>G36-H36</f>
        <v>0</v>
      </c>
      <c r="K36" s="332"/>
      <c r="L36" s="346"/>
      <c r="AD36" s="337"/>
      <c r="AE36" s="337"/>
      <c r="AF36" s="337"/>
      <c r="AG36" s="337"/>
      <c r="AH36" s="337"/>
      <c r="AI36" s="337"/>
      <c r="AJ36" s="337"/>
      <c r="AK36" s="337"/>
    </row>
    <row r="37" spans="2:37" hidden="1">
      <c r="B37" s="306"/>
      <c r="C37" s="312" t="s">
        <v>288</v>
      </c>
      <c r="D37" s="312"/>
      <c r="E37" s="312"/>
      <c r="F37" s="321"/>
      <c r="G37" s="326">
        <f>'RAPOR MİZANI- PASİF'!L58+'RAPOR MİZANI- PASİF'!L61</f>
        <v>0</v>
      </c>
      <c r="H37" s="326">
        <v>0</v>
      </c>
      <c r="I37" s="320"/>
      <c r="J37" s="325">
        <f>G37-H37</f>
        <v>0</v>
      </c>
      <c r="K37" s="332"/>
      <c r="L37" s="346"/>
      <c r="AD37" s="337"/>
      <c r="AE37" s="337"/>
      <c r="AF37" s="337"/>
      <c r="AG37" s="337"/>
      <c r="AH37" s="337"/>
      <c r="AI37" s="337"/>
      <c r="AJ37" s="337"/>
      <c r="AK37" s="337"/>
    </row>
    <row r="38" spans="2:37">
      <c r="B38" s="306"/>
      <c r="C38" s="312" t="s">
        <v>208</v>
      </c>
      <c r="D38" s="312"/>
      <c r="E38" s="312"/>
      <c r="F38" s="321"/>
      <c r="G38" s="326"/>
      <c r="H38" s="326"/>
      <c r="I38" s="320"/>
      <c r="J38" s="325"/>
      <c r="K38" s="332"/>
      <c r="L38" s="346"/>
      <c r="AD38" s="337"/>
      <c r="AE38" s="337"/>
      <c r="AF38" s="337"/>
      <c r="AG38" s="337"/>
      <c r="AH38" s="337"/>
      <c r="AI38" s="337"/>
      <c r="AJ38" s="337"/>
      <c r="AK38" s="337"/>
    </row>
    <row r="39" spans="2:37">
      <c r="B39" s="499"/>
      <c r="C39" s="500" t="s">
        <v>960</v>
      </c>
      <c r="D39" s="500"/>
      <c r="E39" s="500"/>
      <c r="F39" s="321" t="s">
        <v>870</v>
      </c>
      <c r="G39" s="326">
        <f>'RAPOR MİZANI- PASİF'!L73+'RAPOR MİZANI- PASİF'!L71</f>
        <v>5012</v>
      </c>
      <c r="H39" s="326">
        <v>1123</v>
      </c>
      <c r="I39" s="320"/>
      <c r="J39" s="325">
        <f>G39-H39</f>
        <v>3889</v>
      </c>
      <c r="L39" s="346"/>
      <c r="U39" s="332">
        <f>G39-H39</f>
        <v>3889</v>
      </c>
      <c r="V39" s="332"/>
      <c r="AD39" s="337"/>
      <c r="AE39" s="337"/>
      <c r="AF39" s="337"/>
      <c r="AG39" s="337"/>
      <c r="AH39" s="337"/>
      <c r="AI39" s="337"/>
      <c r="AJ39" s="337"/>
      <c r="AK39" s="337"/>
    </row>
    <row r="40" spans="2:37" s="337" customFormat="1" hidden="1">
      <c r="B40" s="499"/>
      <c r="C40" s="500" t="s">
        <v>961</v>
      </c>
      <c r="D40" s="500"/>
      <c r="E40" s="500"/>
      <c r="F40" s="321"/>
      <c r="G40" s="326">
        <v>0</v>
      </c>
      <c r="H40" s="326">
        <v>0</v>
      </c>
      <c r="I40" s="320"/>
      <c r="J40" s="320"/>
      <c r="L40" s="346"/>
    </row>
    <row r="41" spans="2:37" s="337" customFormat="1" hidden="1">
      <c r="B41" s="499"/>
      <c r="C41" s="500" t="s">
        <v>328</v>
      </c>
      <c r="D41" s="500"/>
      <c r="E41" s="500"/>
      <c r="F41" s="321"/>
      <c r="G41" s="326">
        <f>'RAPOR MİZANI- PASİF'!L74</f>
        <v>0</v>
      </c>
      <c r="H41" s="326">
        <v>0</v>
      </c>
      <c r="I41" s="320"/>
      <c r="J41" s="320"/>
      <c r="L41" s="346"/>
    </row>
    <row r="42" spans="2:37">
      <c r="B42" s="306"/>
      <c r="C42" s="509"/>
      <c r="D42" s="509"/>
      <c r="E42" s="509"/>
      <c r="F42" s="321"/>
      <c r="G42" s="343"/>
      <c r="H42" s="349"/>
      <c r="I42" s="320"/>
      <c r="M42" s="353"/>
      <c r="AD42" s="337"/>
      <c r="AE42" s="337"/>
      <c r="AF42" s="337"/>
      <c r="AG42" s="337"/>
      <c r="AH42" s="337"/>
      <c r="AI42" s="337"/>
      <c r="AJ42" s="337"/>
      <c r="AK42" s="337"/>
    </row>
    <row r="43" spans="2:37">
      <c r="B43" s="306"/>
      <c r="C43" s="517" t="s">
        <v>789</v>
      </c>
      <c r="D43" s="527"/>
      <c r="E43" s="527"/>
      <c r="F43" s="525"/>
      <c r="G43" s="526">
        <f>SUM(G45:G53)</f>
        <v>8821444</v>
      </c>
      <c r="H43" s="526">
        <f>SUM(H45:H53)</f>
        <v>9161742</v>
      </c>
      <c r="I43" s="320"/>
      <c r="V43" s="332"/>
      <c r="AD43" s="337"/>
      <c r="AE43" s="337"/>
      <c r="AF43" s="337"/>
      <c r="AG43" s="337"/>
      <c r="AH43" s="337"/>
      <c r="AI43" s="337"/>
      <c r="AJ43" s="337"/>
      <c r="AK43" s="337"/>
    </row>
    <row r="44" spans="2:37" ht="8.25" customHeight="1">
      <c r="B44" s="306"/>
      <c r="C44" s="306"/>
      <c r="D44" s="306"/>
      <c r="E44" s="306"/>
      <c r="F44" s="313"/>
      <c r="G44" s="343"/>
      <c r="H44" s="349"/>
      <c r="I44" s="320"/>
      <c r="AD44" s="337"/>
      <c r="AE44" s="337"/>
      <c r="AF44" s="337"/>
      <c r="AG44" s="337"/>
      <c r="AH44" s="337"/>
      <c r="AI44" s="337"/>
      <c r="AJ44" s="337"/>
      <c r="AK44" s="337"/>
    </row>
    <row r="45" spans="2:37">
      <c r="B45" s="306"/>
      <c r="C45" s="312" t="s">
        <v>757</v>
      </c>
      <c r="D45" s="312"/>
      <c r="E45" s="312"/>
      <c r="F45" s="313" t="s">
        <v>914</v>
      </c>
      <c r="G45" s="326">
        <f>'RAPOR MİZANI- PASİF'!L80+'RAPOR MİZANI- PASİF'!L81</f>
        <v>10000000</v>
      </c>
      <c r="H45" s="326">
        <v>10000000</v>
      </c>
      <c r="I45" s="323"/>
      <c r="J45" s="326">
        <f>G45-H45</f>
        <v>0</v>
      </c>
      <c r="K45" s="325"/>
      <c r="AD45" s="337"/>
      <c r="AE45" s="337"/>
      <c r="AF45" s="337"/>
      <c r="AG45" s="337"/>
      <c r="AH45" s="337"/>
      <c r="AI45" s="337"/>
      <c r="AJ45" s="551"/>
      <c r="AK45" s="337"/>
    </row>
    <row r="46" spans="2:37" ht="16.5" hidden="1" customHeight="1">
      <c r="B46" s="306"/>
      <c r="C46" s="347" t="s">
        <v>331</v>
      </c>
      <c r="D46" s="312"/>
      <c r="E46" s="312"/>
      <c r="F46" s="313"/>
      <c r="G46" s="326">
        <f>'RAPOR MİZANI- PASİF'!L89</f>
        <v>0</v>
      </c>
      <c r="H46" s="326"/>
      <c r="I46" s="323"/>
      <c r="J46" s="326"/>
      <c r="K46" s="325"/>
      <c r="L46" s="325"/>
      <c r="AD46" s="337"/>
      <c r="AE46" s="337"/>
      <c r="AF46" s="337"/>
      <c r="AG46" s="337"/>
      <c r="AH46" s="337"/>
      <c r="AI46" s="337"/>
      <c r="AJ46" s="491"/>
      <c r="AK46" s="337"/>
    </row>
    <row r="47" spans="2:37" hidden="1">
      <c r="B47" s="306"/>
      <c r="C47" s="312" t="s">
        <v>18</v>
      </c>
      <c r="D47" s="312"/>
      <c r="E47" s="312"/>
      <c r="F47" s="313"/>
      <c r="G47" s="326">
        <f>'RAPOR MİZANI- PASİF'!L84</f>
        <v>0</v>
      </c>
      <c r="H47" s="326">
        <v>0</v>
      </c>
      <c r="I47" s="323"/>
      <c r="J47" s="326">
        <f>G47-H47</f>
        <v>0</v>
      </c>
      <c r="AD47" s="337"/>
      <c r="AE47" s="337"/>
      <c r="AF47" s="337"/>
      <c r="AG47" s="337"/>
      <c r="AH47" s="337"/>
      <c r="AI47" s="337"/>
      <c r="AJ47" s="337"/>
      <c r="AK47" s="337"/>
    </row>
    <row r="48" spans="2:37" hidden="1">
      <c r="B48" s="306"/>
      <c r="C48" s="312" t="s">
        <v>290</v>
      </c>
      <c r="D48" s="312"/>
      <c r="E48" s="312"/>
      <c r="F48" s="313"/>
      <c r="G48" s="326">
        <f>'RAPOR MİZANI- PASİF'!L87</f>
        <v>0</v>
      </c>
      <c r="H48" s="326">
        <v>0</v>
      </c>
      <c r="I48" s="320"/>
      <c r="J48" s="326">
        <f>G48-H48</f>
        <v>0</v>
      </c>
      <c r="K48" s="325"/>
      <c r="L48" s="332"/>
      <c r="AD48" s="337"/>
      <c r="AE48" s="337"/>
      <c r="AF48" s="337"/>
      <c r="AG48" s="337"/>
      <c r="AH48" s="337"/>
      <c r="AI48" s="337"/>
      <c r="AJ48" s="337"/>
      <c r="AK48" s="337"/>
    </row>
    <row r="49" spans="2:37">
      <c r="B49" s="539"/>
      <c r="C49" s="538" t="s">
        <v>1081</v>
      </c>
      <c r="D49" s="538"/>
      <c r="E49" s="538"/>
      <c r="F49" s="313" t="s">
        <v>914</v>
      </c>
      <c r="G49" s="326"/>
      <c r="H49" s="326"/>
      <c r="I49" s="320"/>
      <c r="J49" s="326"/>
      <c r="K49" s="325"/>
      <c r="L49" s="332"/>
      <c r="AD49" s="337"/>
      <c r="AE49" s="337"/>
      <c r="AF49" s="337"/>
      <c r="AG49" s="337"/>
      <c r="AH49" s="337"/>
      <c r="AI49" s="337"/>
      <c r="AJ49" s="337"/>
      <c r="AK49" s="337"/>
    </row>
    <row r="50" spans="2:37">
      <c r="B50" s="539"/>
      <c r="C50" s="538" t="s">
        <v>1058</v>
      </c>
      <c r="D50" s="538"/>
      <c r="E50" s="538"/>
      <c r="F50" s="313"/>
      <c r="G50" s="326"/>
      <c r="H50" s="326"/>
      <c r="I50" s="320"/>
      <c r="J50" s="326"/>
      <c r="K50" s="325"/>
      <c r="L50" s="332"/>
      <c r="AD50" s="337"/>
      <c r="AE50" s="337"/>
      <c r="AF50" s="337"/>
      <c r="AG50" s="337"/>
      <c r="AH50" s="337"/>
      <c r="AI50" s="337"/>
      <c r="AJ50" s="337"/>
      <c r="AK50" s="337"/>
    </row>
    <row r="51" spans="2:37">
      <c r="B51" s="539"/>
      <c r="C51" s="538" t="s">
        <v>1121</v>
      </c>
      <c r="D51" s="538"/>
      <c r="E51" s="538"/>
      <c r="F51" s="313"/>
      <c r="G51" s="326">
        <f>'RAPOR MİZANI- PASİF'!L90</f>
        <v>-281</v>
      </c>
      <c r="H51" s="326">
        <f>'Geçmiş Yıl'!C14*-1</f>
        <v>-198</v>
      </c>
      <c r="I51" s="320"/>
      <c r="J51" s="326"/>
      <c r="K51" s="325"/>
      <c r="L51" s="555" t="s">
        <v>1082</v>
      </c>
      <c r="AD51" s="337"/>
      <c r="AE51" s="337"/>
      <c r="AF51" s="337"/>
      <c r="AG51" s="337"/>
      <c r="AH51" s="337"/>
      <c r="AI51" s="337"/>
      <c r="AJ51" s="337"/>
      <c r="AK51" s="337"/>
    </row>
    <row r="52" spans="2:37">
      <c r="B52" s="306"/>
      <c r="C52" s="500" t="s">
        <v>209</v>
      </c>
      <c r="D52" s="337"/>
      <c r="E52" s="500"/>
      <c r="F52" s="313" t="s">
        <v>914</v>
      </c>
      <c r="G52" s="326">
        <f>'RAPOR MİZANI- PASİF'!L96+'RAPOR MİZANI- PASİF'!L97+'RAPOR MİZANI- PASİF'!L99</f>
        <v>-838060</v>
      </c>
      <c r="H52" s="326">
        <v>-809539</v>
      </c>
      <c r="I52" s="320"/>
      <c r="J52" s="326">
        <f>H52+H53-G52</f>
        <v>0</v>
      </c>
      <c r="K52" s="332"/>
      <c r="V52" s="332"/>
      <c r="AD52" s="337"/>
      <c r="AE52" s="337"/>
      <c r="AF52" s="337"/>
      <c r="AG52" s="337"/>
      <c r="AH52" s="337"/>
      <c r="AI52" s="337"/>
      <c r="AJ52" s="337"/>
      <c r="AK52" s="337"/>
    </row>
    <row r="53" spans="2:37">
      <c r="B53" s="306"/>
      <c r="C53" s="500" t="s">
        <v>252</v>
      </c>
      <c r="D53" s="500"/>
      <c r="E53" s="500"/>
      <c r="F53" s="313" t="s">
        <v>914</v>
      </c>
      <c r="G53" s="326">
        <f>'G.T-Rapor'!E47</f>
        <v>-340215</v>
      </c>
      <c r="H53" s="326">
        <f>+-28719-H51</f>
        <v>-28521</v>
      </c>
      <c r="I53" s="323"/>
      <c r="J53" s="326"/>
      <c r="K53" s="332"/>
      <c r="L53" s="332"/>
      <c r="AD53" s="337"/>
      <c r="AE53" s="337"/>
      <c r="AF53" s="337"/>
      <c r="AG53" s="337"/>
      <c r="AH53" s="337"/>
      <c r="AI53" s="337"/>
      <c r="AJ53" s="337"/>
      <c r="AK53" s="337"/>
    </row>
    <row r="54" spans="2:37">
      <c r="C54" s="528"/>
      <c r="D54" s="529"/>
      <c r="E54" s="530"/>
      <c r="F54" s="531"/>
      <c r="G54" s="383"/>
      <c r="H54" s="383"/>
      <c r="I54" s="323"/>
      <c r="AD54" s="337"/>
      <c r="AE54" s="337"/>
      <c r="AF54" s="337"/>
      <c r="AG54" s="337"/>
      <c r="AH54" s="337"/>
      <c r="AI54" s="337"/>
      <c r="AJ54" s="337"/>
      <c r="AK54" s="337"/>
    </row>
    <row r="55" spans="2:37" hidden="1">
      <c r="C55" s="354"/>
      <c r="D55" s="307"/>
      <c r="F55" s="341"/>
      <c r="G55" s="343"/>
      <c r="H55" s="349"/>
      <c r="I55" s="323"/>
      <c r="AD55" s="337"/>
      <c r="AE55" s="337"/>
      <c r="AF55" s="337"/>
      <c r="AG55" s="337"/>
      <c r="AH55" s="337"/>
      <c r="AI55" s="337"/>
      <c r="AJ55" s="337"/>
      <c r="AK55" s="337"/>
    </row>
    <row r="56" spans="2:37" ht="17.25" thickBot="1">
      <c r="C56" s="501" t="s">
        <v>758</v>
      </c>
      <c r="D56" s="502"/>
      <c r="E56" s="503"/>
      <c r="F56" s="504"/>
      <c r="G56" s="505">
        <f>G43+G34+G16</f>
        <v>8842471</v>
      </c>
      <c r="H56" s="505">
        <f>H43+H34+H16</f>
        <v>9215873</v>
      </c>
      <c r="I56" s="323"/>
      <c r="AD56" s="337"/>
      <c r="AE56" s="337"/>
      <c r="AF56" s="337"/>
      <c r="AG56" s="337"/>
      <c r="AH56" s="337"/>
      <c r="AI56" s="337"/>
      <c r="AJ56" s="337"/>
      <c r="AK56" s="337"/>
    </row>
    <row r="57" spans="2:37" ht="17.25" thickTop="1">
      <c r="B57" s="600"/>
      <c r="C57" s="600"/>
      <c r="D57" s="600"/>
      <c r="E57" s="600"/>
      <c r="F57" s="313"/>
      <c r="G57" s="323"/>
      <c r="H57" s="306"/>
      <c r="I57" s="323"/>
      <c r="AD57" s="337"/>
      <c r="AE57" s="337"/>
      <c r="AF57" s="337"/>
      <c r="AG57" s="337"/>
      <c r="AH57" s="337"/>
      <c r="AI57" s="337"/>
      <c r="AJ57" s="551"/>
      <c r="AK57" s="337"/>
    </row>
    <row r="58" spans="2:37" ht="16.5" hidden="1" customHeight="1">
      <c r="B58" s="602" t="s">
        <v>291</v>
      </c>
      <c r="C58" s="602"/>
      <c r="D58" s="602"/>
      <c r="E58" s="602"/>
      <c r="F58" s="313"/>
      <c r="G58" s="343">
        <f>G56-'Aktif-Rapor'!G36</f>
        <v>0</v>
      </c>
      <c r="H58" s="343">
        <f>H56-'Aktif-Rapor'!H36</f>
        <v>0</v>
      </c>
      <c r="I58" s="343"/>
      <c r="AD58" s="337"/>
      <c r="AE58" s="337"/>
      <c r="AF58" s="337"/>
      <c r="AG58" s="337"/>
      <c r="AH58" s="337"/>
      <c r="AI58" s="337"/>
      <c r="AJ58" s="491"/>
      <c r="AK58" s="337"/>
    </row>
    <row r="59" spans="2:37">
      <c r="C59" s="307"/>
      <c r="D59" s="307"/>
      <c r="F59" s="313"/>
      <c r="G59" s="320">
        <f>G56-'Aktif-Rapor'!G36</f>
        <v>0</v>
      </c>
      <c r="H59" s="320">
        <f>H56-'Aktif-Rapor'!H36</f>
        <v>0</v>
      </c>
      <c r="I59" s="320"/>
      <c r="AB59" s="332"/>
      <c r="AD59" s="337"/>
      <c r="AE59" s="337"/>
      <c r="AF59" s="337"/>
      <c r="AG59" s="337"/>
      <c r="AH59" s="337"/>
      <c r="AI59" s="337"/>
      <c r="AJ59" s="337"/>
      <c r="AK59" s="337"/>
    </row>
    <row r="60" spans="2:37">
      <c r="C60" s="307"/>
      <c r="D60" s="307"/>
      <c r="G60" s="320"/>
      <c r="H60" s="306"/>
      <c r="I60" s="320"/>
      <c r="AD60" s="337"/>
      <c r="AE60" s="337"/>
      <c r="AF60" s="337"/>
      <c r="AG60" s="337"/>
      <c r="AH60" s="337"/>
      <c r="AI60" s="337"/>
      <c r="AJ60" s="337"/>
      <c r="AK60" s="337"/>
    </row>
    <row r="61" spans="2:37">
      <c r="C61" s="307"/>
      <c r="D61" s="307"/>
      <c r="G61" s="355"/>
      <c r="H61" s="306"/>
      <c r="I61" s="320"/>
      <c r="AD61" s="337"/>
      <c r="AE61" s="337"/>
      <c r="AF61" s="337"/>
      <c r="AG61" s="337"/>
      <c r="AH61" s="337"/>
      <c r="AI61" s="337"/>
      <c r="AJ61" s="551"/>
      <c r="AK61" s="337"/>
    </row>
    <row r="62" spans="2:37">
      <c r="C62" s="307"/>
      <c r="D62" s="307"/>
      <c r="G62" s="550"/>
      <c r="H62" s="535"/>
      <c r="I62" s="320"/>
      <c r="J62" s="337"/>
      <c r="K62" s="337"/>
      <c r="L62" s="337"/>
      <c r="M62" s="337"/>
      <c r="N62" s="337"/>
      <c r="O62" s="337"/>
      <c r="P62" s="337"/>
      <c r="Q62" s="337"/>
      <c r="R62" s="337"/>
      <c r="S62" s="337"/>
      <c r="T62" s="337"/>
      <c r="U62" s="337"/>
      <c r="V62" s="337"/>
      <c r="W62" s="337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7"/>
      <c r="AI62" s="337"/>
      <c r="AJ62" s="491"/>
      <c r="AK62" s="337"/>
    </row>
    <row r="63" spans="2:37">
      <c r="C63" s="307"/>
      <c r="D63" s="307"/>
      <c r="G63" s="320"/>
      <c r="H63" s="535"/>
      <c r="I63" s="320"/>
      <c r="J63" s="337"/>
      <c r="K63" s="337"/>
      <c r="L63" s="337"/>
      <c r="M63" s="337"/>
      <c r="N63" s="337"/>
      <c r="O63" s="337"/>
      <c r="P63" s="337"/>
      <c r="Q63" s="337"/>
      <c r="R63" s="337"/>
      <c r="S63" s="337"/>
      <c r="T63" s="337"/>
      <c r="U63" s="337"/>
      <c r="V63" s="337"/>
      <c r="W63" s="337"/>
      <c r="X63" s="337"/>
      <c r="Y63" s="337"/>
      <c r="Z63" s="337"/>
      <c r="AA63" s="337"/>
      <c r="AB63" s="337"/>
      <c r="AC63" s="337"/>
      <c r="AD63" s="337"/>
      <c r="AE63" s="337"/>
      <c r="AF63" s="337"/>
      <c r="AG63" s="337"/>
      <c r="AH63" s="337"/>
      <c r="AI63" s="337"/>
      <c r="AJ63" s="337"/>
      <c r="AK63" s="337"/>
    </row>
    <row r="64" spans="2:37">
      <c r="C64" s="307"/>
      <c r="D64" s="307"/>
      <c r="G64" s="320"/>
      <c r="H64" s="535"/>
      <c r="I64" s="320"/>
      <c r="J64" s="337"/>
      <c r="K64" s="337"/>
      <c r="L64" s="337"/>
      <c r="M64" s="337"/>
      <c r="N64" s="337"/>
      <c r="O64" s="337"/>
      <c r="P64" s="337"/>
      <c r="Q64" s="337"/>
      <c r="R64" s="337"/>
      <c r="S64" s="337"/>
      <c r="T64" s="337"/>
      <c r="U64" s="337"/>
      <c r="V64" s="337"/>
      <c r="W64" s="337"/>
      <c r="X64" s="337"/>
      <c r="Y64" s="337"/>
      <c r="Z64" s="337"/>
      <c r="AA64" s="337"/>
      <c r="AB64" s="551"/>
      <c r="AC64" s="337"/>
      <c r="AD64" s="337"/>
      <c r="AE64" s="337"/>
      <c r="AF64" s="337"/>
      <c r="AG64" s="337"/>
      <c r="AH64" s="337"/>
      <c r="AI64" s="337"/>
      <c r="AJ64" s="337"/>
      <c r="AK64" s="337"/>
    </row>
    <row r="65" spans="2:37">
      <c r="B65" s="307"/>
      <c r="C65" s="307"/>
      <c r="D65" s="307"/>
      <c r="G65" s="320"/>
      <c r="H65" s="535"/>
      <c r="I65" s="320"/>
      <c r="J65" s="337"/>
      <c r="K65" s="337"/>
      <c r="L65" s="337"/>
      <c r="M65" s="337"/>
      <c r="N65" s="337"/>
      <c r="O65" s="337"/>
      <c r="P65" s="337"/>
      <c r="Q65" s="337"/>
      <c r="R65" s="337"/>
      <c r="S65" s="337"/>
      <c r="T65" s="337"/>
      <c r="U65" s="337"/>
      <c r="V65" s="337"/>
      <c r="W65" s="337"/>
      <c r="X65" s="337"/>
      <c r="Y65" s="337"/>
      <c r="Z65" s="337"/>
      <c r="AA65" s="337"/>
      <c r="AB65" s="491"/>
      <c r="AC65" s="337"/>
      <c r="AD65" s="337"/>
      <c r="AE65" s="337"/>
      <c r="AF65" s="337"/>
      <c r="AG65" s="337"/>
      <c r="AH65" s="337"/>
      <c r="AI65" s="337"/>
      <c r="AJ65" s="337"/>
      <c r="AK65" s="337"/>
    </row>
    <row r="66" spans="2:37">
      <c r="B66" s="307"/>
      <c r="C66" s="307"/>
      <c r="D66" s="307"/>
      <c r="G66" s="320"/>
      <c r="H66" s="535"/>
      <c r="I66" s="551"/>
      <c r="J66" s="337"/>
      <c r="K66" s="337"/>
      <c r="L66" s="337"/>
      <c r="M66" s="337"/>
      <c r="N66" s="337"/>
      <c r="O66" s="337"/>
      <c r="P66" s="337"/>
      <c r="Q66" s="337"/>
      <c r="R66" s="337"/>
      <c r="S66" s="337"/>
      <c r="T66" s="337"/>
      <c r="U66" s="337"/>
      <c r="V66" s="319"/>
      <c r="W66" s="337"/>
      <c r="X66" s="337"/>
      <c r="Y66" s="337"/>
      <c r="Z66" s="337"/>
      <c r="AA66" s="337"/>
      <c r="AB66" s="337"/>
      <c r="AC66" s="337"/>
    </row>
    <row r="67" spans="2:37">
      <c r="B67" s="307"/>
      <c r="C67" s="307"/>
      <c r="D67" s="307"/>
      <c r="G67" s="320"/>
      <c r="H67" s="535"/>
      <c r="I67" s="491"/>
      <c r="J67" s="337"/>
      <c r="K67" s="337"/>
      <c r="L67" s="337"/>
      <c r="M67" s="337"/>
      <c r="N67" s="337"/>
      <c r="O67" s="337"/>
      <c r="P67" s="337"/>
      <c r="Q67" s="337"/>
      <c r="R67" s="337"/>
      <c r="S67" s="337"/>
      <c r="T67" s="337"/>
      <c r="U67" s="337"/>
      <c r="V67" s="337"/>
      <c r="W67" s="337"/>
      <c r="X67" s="337"/>
      <c r="Y67" s="337"/>
      <c r="Z67" s="337"/>
      <c r="AA67" s="337"/>
      <c r="AB67" s="337"/>
      <c r="AC67" s="337"/>
    </row>
    <row r="68" spans="2:37">
      <c r="B68" s="307"/>
      <c r="C68" s="307"/>
      <c r="D68" s="307"/>
      <c r="G68" s="320"/>
      <c r="H68" s="306"/>
      <c r="I68" s="320"/>
    </row>
    <row r="69" spans="2:37">
      <c r="B69" s="307"/>
      <c r="C69" s="307"/>
      <c r="D69" s="307"/>
      <c r="G69" s="320"/>
      <c r="H69" s="306"/>
      <c r="I69" s="320"/>
    </row>
    <row r="70" spans="2:37">
      <c r="B70" s="307"/>
      <c r="C70" s="307"/>
      <c r="D70" s="307"/>
      <c r="G70" s="319"/>
      <c r="H70" s="306"/>
    </row>
    <row r="71" spans="2:37">
      <c r="B71" s="307"/>
      <c r="C71" s="307"/>
      <c r="D71" s="307"/>
      <c r="E71" s="356"/>
      <c r="F71" s="356"/>
      <c r="G71" s="319"/>
      <c r="H71" s="319"/>
    </row>
    <row r="72" spans="2:37">
      <c r="B72" s="307"/>
      <c r="C72" s="307"/>
      <c r="D72" s="307"/>
      <c r="G72" s="319"/>
      <c r="H72" s="319"/>
    </row>
    <row r="73" spans="2:37">
      <c r="B73" s="307"/>
      <c r="C73" s="307"/>
      <c r="D73" s="307"/>
      <c r="E73" s="356"/>
      <c r="F73" s="356"/>
      <c r="G73" s="319"/>
      <c r="H73" s="319"/>
    </row>
    <row r="74" spans="2:37">
      <c r="B74" s="307"/>
      <c r="C74" s="307"/>
      <c r="D74" s="307"/>
      <c r="E74" s="319"/>
      <c r="F74" s="319"/>
      <c r="G74" s="319"/>
      <c r="H74" s="319"/>
    </row>
    <row r="75" spans="2:37">
      <c r="B75" s="307"/>
      <c r="C75" s="307"/>
      <c r="D75" s="307"/>
      <c r="G75" s="319"/>
      <c r="H75" s="319"/>
    </row>
    <row r="76" spans="2:37">
      <c r="B76" s="307"/>
      <c r="C76" s="307"/>
      <c r="D76" s="307"/>
      <c r="G76" s="319"/>
      <c r="H76" s="319"/>
    </row>
    <row r="77" spans="2:37">
      <c r="B77" s="307"/>
      <c r="C77" s="307"/>
      <c r="D77" s="307"/>
      <c r="G77" s="319"/>
      <c r="H77" s="319"/>
    </row>
    <row r="78" spans="2:37">
      <c r="B78" s="307"/>
      <c r="C78" s="307"/>
      <c r="D78" s="307"/>
      <c r="G78" s="319"/>
      <c r="H78" s="319"/>
    </row>
    <row r="79" spans="2:37">
      <c r="B79" s="307"/>
      <c r="C79" s="307"/>
      <c r="D79" s="307"/>
    </row>
    <row r="80" spans="2:37">
      <c r="B80" s="307"/>
      <c r="C80" s="307"/>
      <c r="D80" s="307"/>
    </row>
    <row r="81" spans="2:4">
      <c r="B81" s="307"/>
      <c r="C81" s="307"/>
      <c r="D81" s="307"/>
    </row>
    <row r="82" spans="2:4">
      <c r="B82" s="307"/>
    </row>
    <row r="83" spans="2:4">
      <c r="B83" s="307"/>
    </row>
    <row r="84" spans="2:4">
      <c r="B84" s="307"/>
    </row>
    <row r="85" spans="2:4">
      <c r="B85" s="307"/>
    </row>
    <row r="86" spans="2:4">
      <c r="B86" s="307"/>
    </row>
    <row r="87" spans="2:4">
      <c r="B87" s="307"/>
    </row>
  </sheetData>
  <mergeCells count="6">
    <mergeCell ref="G9:H9"/>
    <mergeCell ref="B58:E58"/>
    <mergeCell ref="B57:E57"/>
    <mergeCell ref="C15:E15"/>
    <mergeCell ref="C14:E14"/>
    <mergeCell ref="B12:E12"/>
  </mergeCells>
  <phoneticPr fontId="6" type="noConversion"/>
  <printOptions horizontalCentered="1"/>
  <pageMargins left="0.98425196850393704" right="0.78740157480314965" top="1.1811023622047245" bottom="0.98425196850393704" header="0" footer="0.59055118110236227"/>
  <pageSetup paperSize="9" scale="88" orientation="portrait" r:id="rId1"/>
  <headerFooter alignWithMargins="0">
    <oddFooter>&amp;C&amp;"Arial Narrow,Normal"&amp;9Ekteki dipnotlar finansal tabloların tamamlayıcısıdır.
 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  <pageSetUpPr fitToPage="1"/>
  </sheetPr>
  <dimension ref="B1:P84"/>
  <sheetViews>
    <sheetView topLeftCell="A9" workbookViewId="0">
      <selection activeCell="H1" sqref="H1:H1048576"/>
    </sheetView>
  </sheetViews>
  <sheetFormatPr defaultRowHeight="16.5"/>
  <cols>
    <col min="1" max="1" width="2.42578125" style="360" customWidth="1"/>
    <col min="2" max="2" width="3.42578125" style="360" customWidth="1"/>
    <col min="3" max="3" width="54.42578125" style="360" customWidth="1"/>
    <col min="4" max="4" width="7.5703125" style="360" bestFit="1" customWidth="1"/>
    <col min="5" max="5" width="15.42578125" style="360" customWidth="1"/>
    <col min="6" max="6" width="17.5703125" style="360" customWidth="1"/>
    <col min="7" max="7" width="16.140625" style="359" customWidth="1"/>
    <col min="8" max="8" width="15.85546875" style="360" hidden="1" customWidth="1"/>
    <col min="9" max="15" width="9.140625" style="360" customWidth="1"/>
    <col min="16" max="16" width="15.42578125" style="360" customWidth="1"/>
    <col min="17" max="17" width="9.140625" style="360" customWidth="1"/>
    <col min="18" max="16384" width="9.140625" style="360"/>
  </cols>
  <sheetData>
    <row r="1" spans="2:16" s="357" customFormat="1">
      <c r="G1" s="358"/>
    </row>
    <row r="2" spans="2:16">
      <c r="B2" s="359"/>
      <c r="C2" s="359"/>
      <c r="D2" s="359"/>
      <c r="E2" s="359"/>
      <c r="F2" s="359"/>
      <c r="P2" s="359"/>
    </row>
    <row r="3" spans="2:16" s="362" customFormat="1">
      <c r="B3" s="359"/>
      <c r="C3" s="605" t="str">
        <f>'Aktif-Rapor'!C2</f>
        <v>İDEALİST GAYRİMENKUL YATIRIM ORTAKLIĞI A.Ş.</v>
      </c>
      <c r="D3" s="605"/>
      <c r="E3" s="605"/>
      <c r="F3" s="605"/>
      <c r="G3" s="361"/>
    </row>
    <row r="4" spans="2:16" s="362" customFormat="1">
      <c r="B4" s="359"/>
      <c r="C4" s="339"/>
      <c r="D4" s="339"/>
      <c r="E4" s="339"/>
      <c r="F4" s="339"/>
      <c r="G4" s="361"/>
      <c r="P4" s="534"/>
    </row>
    <row r="5" spans="2:16" s="362" customFormat="1">
      <c r="B5" s="359"/>
      <c r="C5" s="486"/>
      <c r="D5" s="339"/>
      <c r="E5" s="339"/>
      <c r="F5" s="339"/>
      <c r="G5" s="361"/>
      <c r="P5" s="534"/>
    </row>
    <row r="6" spans="2:16" s="362" customFormat="1">
      <c r="B6" s="359"/>
      <c r="C6" s="211" t="s">
        <v>1049</v>
      </c>
      <c r="D6" s="363"/>
      <c r="E6" s="363"/>
      <c r="F6" s="363"/>
      <c r="G6" s="361"/>
      <c r="P6" s="363"/>
    </row>
    <row r="7" spans="2:16" s="362" customFormat="1">
      <c r="B7" s="359"/>
      <c r="C7" s="211" t="s">
        <v>917</v>
      </c>
      <c r="D7" s="363"/>
      <c r="E7" s="363"/>
      <c r="F7" s="363"/>
      <c r="G7" s="361"/>
      <c r="P7" s="363"/>
    </row>
    <row r="8" spans="2:16" s="366" customFormat="1">
      <c r="B8" s="359"/>
      <c r="C8" s="364" t="s">
        <v>755</v>
      </c>
      <c r="D8" s="364"/>
      <c r="E8" s="364"/>
      <c r="F8" s="364"/>
      <c r="G8" s="365"/>
      <c r="P8" s="364"/>
    </row>
    <row r="9" spans="2:16" s="368" customFormat="1">
      <c r="B9" s="359"/>
      <c r="C9" s="359"/>
      <c r="D9" s="359"/>
      <c r="E9" s="359"/>
      <c r="F9" s="359"/>
      <c r="G9" s="367"/>
      <c r="P9" s="359"/>
    </row>
    <row r="10" spans="2:16" s="368" customFormat="1">
      <c r="B10" s="359"/>
      <c r="C10" s="359"/>
      <c r="D10" s="359"/>
      <c r="E10" s="315" t="s">
        <v>312</v>
      </c>
      <c r="F10" s="315" t="s">
        <v>790</v>
      </c>
      <c r="G10" s="367"/>
      <c r="P10" s="315"/>
    </row>
    <row r="11" spans="2:16" ht="33">
      <c r="B11" s="369"/>
      <c r="C11" s="370"/>
      <c r="D11" s="371" t="s">
        <v>203</v>
      </c>
      <c r="E11" s="372" t="s">
        <v>1050</v>
      </c>
      <c r="F11" s="372" t="s">
        <v>1051</v>
      </c>
      <c r="P11" s="372" t="s">
        <v>963</v>
      </c>
    </row>
    <row r="12" spans="2:16">
      <c r="B12" s="373"/>
      <c r="C12" s="373"/>
      <c r="D12" s="374"/>
      <c r="E12" s="369"/>
      <c r="F12" s="369"/>
      <c r="P12" s="369"/>
    </row>
    <row r="13" spans="2:16" hidden="1">
      <c r="B13" s="373"/>
      <c r="C13" s="373"/>
      <c r="D13" s="374"/>
      <c r="E13" s="375"/>
      <c r="F13" s="369"/>
      <c r="P13" s="375"/>
    </row>
    <row r="14" spans="2:16">
      <c r="B14" s="373"/>
      <c r="C14" s="376" t="s">
        <v>759</v>
      </c>
      <c r="D14" s="373"/>
      <c r="E14" s="377"/>
      <c r="F14" s="377"/>
      <c r="P14" s="377"/>
    </row>
    <row r="15" spans="2:16" ht="6.75" customHeight="1">
      <c r="B15" s="373"/>
      <c r="C15" s="373"/>
      <c r="D15" s="373"/>
      <c r="E15" s="378"/>
      <c r="F15" s="378"/>
      <c r="P15" s="378"/>
    </row>
    <row r="16" spans="2:16">
      <c r="B16" s="359"/>
      <c r="C16" s="359" t="s">
        <v>918</v>
      </c>
      <c r="D16" s="373" t="s">
        <v>873</v>
      </c>
      <c r="E16" s="326">
        <f>SUM('RAPOR MİZANI - GT'!L6:L12)+'RAPOR MİZANI - GT'!L31</f>
        <v>54781</v>
      </c>
      <c r="F16" s="326">
        <f>900990+85362</f>
        <v>986352</v>
      </c>
      <c r="G16" s="379"/>
      <c r="H16" s="360" t="s">
        <v>1063</v>
      </c>
      <c r="P16" s="326">
        <v>30488</v>
      </c>
    </row>
    <row r="17" spans="2:16">
      <c r="B17" s="359"/>
      <c r="C17" s="359" t="s">
        <v>919</v>
      </c>
      <c r="D17" s="373" t="s">
        <v>873</v>
      </c>
      <c r="E17" s="326">
        <f>SUM('RAPOR MİZANI - GT'!L14:L17)</f>
        <v>0</v>
      </c>
      <c r="F17" s="326">
        <v>-686314</v>
      </c>
      <c r="P17" s="326">
        <v>0</v>
      </c>
    </row>
    <row r="18" spans="2:16">
      <c r="B18" s="359"/>
      <c r="C18" s="367"/>
      <c r="D18" s="321"/>
      <c r="E18" s="380"/>
      <c r="F18" s="380"/>
      <c r="P18" s="380"/>
    </row>
    <row r="19" spans="2:16" s="368" customFormat="1">
      <c r="B19" s="367"/>
      <c r="C19" s="381" t="s">
        <v>760</v>
      </c>
      <c r="D19" s="334"/>
      <c r="E19" s="383">
        <f>SUM(E16:E18)</f>
        <v>54781</v>
      </c>
      <c r="F19" s="383">
        <f>SUM(F16:F18)</f>
        <v>300038</v>
      </c>
      <c r="G19" s="367"/>
      <c r="P19" s="383">
        <f>SUM(P16:P18)</f>
        <v>30488</v>
      </c>
    </row>
    <row r="20" spans="2:16" s="368" customFormat="1">
      <c r="B20" s="367"/>
      <c r="C20" s="367"/>
      <c r="D20" s="369"/>
      <c r="E20" s="380"/>
      <c r="F20" s="380"/>
      <c r="G20" s="367"/>
      <c r="P20" s="380"/>
    </row>
    <row r="21" spans="2:16" s="368" customFormat="1">
      <c r="B21" s="367"/>
      <c r="C21" s="359" t="s">
        <v>920</v>
      </c>
      <c r="D21" s="321" t="s">
        <v>874</v>
      </c>
      <c r="E21" s="326">
        <f>'RAPOR MİZANI - GT'!L20</f>
        <v>-394611</v>
      </c>
      <c r="F21" s="326">
        <f>+-329966</f>
        <v>-329966</v>
      </c>
      <c r="G21" s="380"/>
      <c r="P21" s="326">
        <v>-194642</v>
      </c>
    </row>
    <row r="22" spans="2:16" hidden="1">
      <c r="B22" s="359"/>
      <c r="C22" s="359" t="s">
        <v>761</v>
      </c>
      <c r="D22" s="321"/>
      <c r="E22" s="326">
        <v>0</v>
      </c>
      <c r="F22" s="326">
        <v>0</v>
      </c>
      <c r="P22" s="326">
        <v>0</v>
      </c>
    </row>
    <row r="23" spans="2:16" hidden="1">
      <c r="B23" s="359"/>
      <c r="C23" s="359" t="s">
        <v>762</v>
      </c>
      <c r="D23" s="321"/>
      <c r="E23" s="326">
        <v>0</v>
      </c>
      <c r="F23" s="326">
        <v>0</v>
      </c>
      <c r="P23" s="326">
        <v>0</v>
      </c>
    </row>
    <row r="24" spans="2:16">
      <c r="B24" s="359"/>
      <c r="C24" s="359" t="s">
        <v>921</v>
      </c>
      <c r="D24" s="321" t="s">
        <v>875</v>
      </c>
      <c r="E24" s="326">
        <f>'RAPOR MİZANI - GT'!L33+'RAPOR MİZANI - GT'!L47+'RAPOR MİZANI - GT'!L45+'RAPOR MİZANI - GT'!L46</f>
        <v>0</v>
      </c>
      <c r="F24" s="326">
        <f>1599+'Geçmiş Yıl'!D15</f>
        <v>1797</v>
      </c>
      <c r="P24" s="326">
        <v>0</v>
      </c>
    </row>
    <row r="25" spans="2:16">
      <c r="B25" s="359"/>
      <c r="C25" s="384" t="s">
        <v>922</v>
      </c>
      <c r="D25" s="334"/>
      <c r="E25" s="336">
        <f>'RAPOR MİZANI - GT'!L49+'RAPOR MİZANI - GT'!L50+'RAPOR MİZANI - GT'!L24+'RAPOR MİZANI - GT'!L40</f>
        <v>0</v>
      </c>
      <c r="F25" s="336">
        <v>0</v>
      </c>
      <c r="P25" s="336">
        <v>0</v>
      </c>
    </row>
    <row r="26" spans="2:16">
      <c r="B26" s="359"/>
      <c r="C26" s="367"/>
      <c r="D26" s="321"/>
      <c r="E26" s="343"/>
      <c r="F26" s="343"/>
      <c r="P26" s="343"/>
    </row>
    <row r="27" spans="2:16" s="368" customFormat="1">
      <c r="B27" s="367"/>
      <c r="C27" s="381" t="s">
        <v>763</v>
      </c>
      <c r="D27" s="382"/>
      <c r="E27" s="385">
        <f>SUM(E19:E26)</f>
        <v>-339830</v>
      </c>
      <c r="F27" s="383">
        <f>SUM(F19:F25)</f>
        <v>-28131</v>
      </c>
      <c r="G27" s="367"/>
      <c r="P27" s="385">
        <f>SUM(P19:P26)</f>
        <v>-164154</v>
      </c>
    </row>
    <row r="28" spans="2:16" s="368" customFormat="1">
      <c r="B28" s="367"/>
      <c r="C28" s="367"/>
      <c r="D28" s="369"/>
      <c r="E28" s="386"/>
      <c r="F28" s="343"/>
      <c r="G28" s="367"/>
      <c r="P28" s="386"/>
    </row>
    <row r="29" spans="2:16" s="368" customFormat="1">
      <c r="B29" s="367"/>
      <c r="C29" s="359" t="s">
        <v>923</v>
      </c>
      <c r="D29" s="321"/>
      <c r="E29" s="387">
        <v>0</v>
      </c>
      <c r="F29" s="326">
        <v>0</v>
      </c>
      <c r="G29" s="343">
        <f>G30+G31</f>
        <v>0</v>
      </c>
      <c r="H29" s="343">
        <f>H30+H31</f>
        <v>0</v>
      </c>
      <c r="I29" s="343">
        <f>SUM(I30:I31)</f>
        <v>0</v>
      </c>
      <c r="J29" s="343">
        <f>SUM(J30:J31)</f>
        <v>0</v>
      </c>
      <c r="P29" s="387">
        <v>0</v>
      </c>
    </row>
    <row r="30" spans="2:16" s="368" customFormat="1">
      <c r="B30" s="367"/>
      <c r="C30" s="384" t="s">
        <v>924</v>
      </c>
      <c r="D30" s="334"/>
      <c r="E30" s="388">
        <v>0</v>
      </c>
      <c r="F30" s="336">
        <v>0</v>
      </c>
      <c r="G30" s="367"/>
      <c r="P30" s="388">
        <v>0</v>
      </c>
    </row>
    <row r="31" spans="2:16" s="368" customFormat="1" hidden="1">
      <c r="B31" s="367"/>
      <c r="C31" s="359" t="s">
        <v>764</v>
      </c>
      <c r="D31" s="369"/>
      <c r="E31" s="386">
        <v>0</v>
      </c>
      <c r="F31" s="343">
        <v>0</v>
      </c>
      <c r="G31" s="367"/>
      <c r="P31" s="386">
        <v>0</v>
      </c>
    </row>
    <row r="32" spans="2:16" s="368" customFormat="1">
      <c r="B32" s="367"/>
      <c r="C32" s="359"/>
      <c r="D32" s="369"/>
      <c r="E32" s="386"/>
      <c r="F32" s="343"/>
      <c r="G32" s="367"/>
      <c r="P32" s="386"/>
    </row>
    <row r="33" spans="2:16" s="368" customFormat="1">
      <c r="B33" s="367"/>
      <c r="C33" s="381" t="s">
        <v>765</v>
      </c>
      <c r="D33" s="382"/>
      <c r="E33" s="385">
        <f>E27+E29</f>
        <v>-339830</v>
      </c>
      <c r="F33" s="385">
        <f>F27+F29</f>
        <v>-28131</v>
      </c>
      <c r="G33" s="367"/>
      <c r="P33" s="385">
        <f>P27+P29</f>
        <v>-164154</v>
      </c>
    </row>
    <row r="34" spans="2:16" s="368" customFormat="1">
      <c r="B34" s="367"/>
      <c r="C34" s="367"/>
      <c r="D34" s="369"/>
      <c r="E34" s="343"/>
      <c r="F34" s="343"/>
      <c r="G34" s="367"/>
      <c r="P34" s="343"/>
    </row>
    <row r="35" spans="2:16" s="368" customFormat="1" hidden="1">
      <c r="B35" s="367"/>
      <c r="C35" s="359"/>
      <c r="D35" s="321"/>
      <c r="E35" s="326"/>
      <c r="F35" s="326"/>
      <c r="G35" s="367"/>
      <c r="P35" s="326"/>
    </row>
    <row r="36" spans="2:16" s="368" customFormat="1">
      <c r="B36" s="367"/>
      <c r="C36" s="359" t="s">
        <v>925</v>
      </c>
      <c r="D36" s="321" t="s">
        <v>876</v>
      </c>
      <c r="E36" s="326">
        <f>'RAPOR MİZANI - GT'!L38+'RAPOR MİZANI - GT'!L42+'RAPOR MİZANI - GT'!L39</f>
        <v>-385</v>
      </c>
      <c r="F36" s="326">
        <v>-390</v>
      </c>
      <c r="G36" s="367"/>
      <c r="P36" s="326">
        <v>-215</v>
      </c>
    </row>
    <row r="37" spans="2:16" s="368" customFormat="1">
      <c r="B37" s="367"/>
      <c r="C37" s="367"/>
      <c r="D37" s="369"/>
      <c r="E37" s="343"/>
      <c r="F37" s="343"/>
      <c r="G37" s="367"/>
      <c r="P37" s="343"/>
    </row>
    <row r="38" spans="2:16">
      <c r="B38" s="359"/>
      <c r="C38" s="389" t="s">
        <v>766</v>
      </c>
      <c r="D38" s="334"/>
      <c r="E38" s="383">
        <f>E33+E36</f>
        <v>-340215</v>
      </c>
      <c r="F38" s="383">
        <f>F33+F36</f>
        <v>-28521</v>
      </c>
      <c r="P38" s="383">
        <f>P33+P36</f>
        <v>-164369</v>
      </c>
    </row>
    <row r="39" spans="2:16">
      <c r="B39" s="359"/>
      <c r="C39" s="367"/>
      <c r="D39" s="321"/>
      <c r="E39" s="343"/>
      <c r="F39" s="343"/>
      <c r="P39" s="343"/>
    </row>
    <row r="40" spans="2:16" s="368" customFormat="1" hidden="1">
      <c r="B40" s="367"/>
      <c r="C40" s="367"/>
      <c r="D40" s="369"/>
      <c r="E40" s="343"/>
      <c r="F40" s="343"/>
      <c r="G40" s="367"/>
      <c r="P40" s="343"/>
    </row>
    <row r="41" spans="2:16" s="368" customFormat="1">
      <c r="B41" s="367"/>
      <c r="C41" s="367" t="s">
        <v>931</v>
      </c>
      <c r="D41" s="321"/>
      <c r="E41" s="532">
        <v>0</v>
      </c>
      <c r="F41" s="532">
        <f>SUM(F42:F43)</f>
        <v>0</v>
      </c>
      <c r="G41" s="367"/>
      <c r="P41" s="532">
        <v>0</v>
      </c>
    </row>
    <row r="42" spans="2:16" s="368" customFormat="1" hidden="1">
      <c r="B42" s="367"/>
      <c r="C42" s="359" t="s">
        <v>767</v>
      </c>
      <c r="D42" s="321"/>
      <c r="E42" s="326">
        <v>0</v>
      </c>
      <c r="F42" s="326">
        <v>0</v>
      </c>
      <c r="G42" s="367"/>
      <c r="P42" s="326">
        <v>0</v>
      </c>
    </row>
    <row r="43" spans="2:16" s="368" customFormat="1" hidden="1">
      <c r="B43" s="367"/>
      <c r="C43" s="359" t="s">
        <v>31</v>
      </c>
      <c r="D43" s="321"/>
      <c r="E43" s="326">
        <v>0</v>
      </c>
      <c r="F43" s="326">
        <v>0</v>
      </c>
      <c r="G43" s="367"/>
      <c r="P43" s="326">
        <v>0</v>
      </c>
    </row>
    <row r="44" spans="2:16" s="368" customFormat="1">
      <c r="B44" s="367"/>
      <c r="C44" s="359" t="s">
        <v>927</v>
      </c>
      <c r="D44" s="321"/>
      <c r="E44" s="533" t="s">
        <v>928</v>
      </c>
      <c r="F44" s="533">
        <f>SUM(F45:F46)</f>
        <v>0</v>
      </c>
      <c r="G44" s="367"/>
      <c r="P44" s="533" t="s">
        <v>928</v>
      </c>
    </row>
    <row r="45" spans="2:16" s="368" customFormat="1">
      <c r="B45" s="367"/>
      <c r="C45" s="359" t="s">
        <v>926</v>
      </c>
      <c r="D45" s="321"/>
      <c r="E45" s="533" t="s">
        <v>928</v>
      </c>
      <c r="F45" s="533" t="s">
        <v>929</v>
      </c>
      <c r="G45" s="367"/>
      <c r="P45" s="533" t="s">
        <v>928</v>
      </c>
    </row>
    <row r="46" spans="2:16" s="368" customFormat="1">
      <c r="B46" s="367"/>
      <c r="C46" s="359"/>
      <c r="D46" s="369"/>
      <c r="E46" s="343"/>
      <c r="F46" s="343"/>
      <c r="G46" s="367"/>
      <c r="P46" s="343"/>
    </row>
    <row r="47" spans="2:16" s="368" customFormat="1">
      <c r="B47" s="367"/>
      <c r="C47" s="389" t="s">
        <v>12</v>
      </c>
      <c r="D47" s="382"/>
      <c r="E47" s="383">
        <f>E41+E38</f>
        <v>-340215</v>
      </c>
      <c r="F47" s="383">
        <f>F41+F38</f>
        <v>-28521</v>
      </c>
      <c r="G47" s="367"/>
      <c r="P47" s="383">
        <f>P41+P38</f>
        <v>-164369</v>
      </c>
    </row>
    <row r="48" spans="2:16" s="368" customFormat="1">
      <c r="B48" s="367"/>
      <c r="C48" s="367"/>
      <c r="D48" s="369"/>
      <c r="E48" s="380"/>
      <c r="F48" s="380"/>
      <c r="G48" s="367"/>
      <c r="P48" s="380"/>
    </row>
    <row r="49" spans="2:16" s="368" customFormat="1">
      <c r="B49" s="367"/>
      <c r="C49" s="381" t="s">
        <v>930</v>
      </c>
      <c r="D49" s="382"/>
      <c r="E49" s="495">
        <v>0</v>
      </c>
      <c r="F49" s="495">
        <v>0</v>
      </c>
      <c r="G49" s="367"/>
      <c r="P49" s="495">
        <v>0</v>
      </c>
    </row>
    <row r="50" spans="2:16" s="368" customFormat="1">
      <c r="B50" s="367"/>
      <c r="C50" s="367"/>
      <c r="D50" s="369"/>
      <c r="E50" s="380"/>
      <c r="F50" s="380"/>
      <c r="G50" s="367"/>
      <c r="P50" s="380"/>
    </row>
    <row r="51" spans="2:16" s="368" customFormat="1" ht="17.25" hidden="1" thickBot="1">
      <c r="B51" s="367"/>
      <c r="C51" s="391" t="s">
        <v>340</v>
      </c>
      <c r="D51" s="390"/>
      <c r="E51" s="392">
        <f>E47+E49</f>
        <v>-340215</v>
      </c>
      <c r="F51" s="392">
        <f>F47+F49</f>
        <v>-28521</v>
      </c>
      <c r="G51" s="367"/>
      <c r="P51" s="392">
        <v>-164369</v>
      </c>
    </row>
    <row r="52" spans="2:16" s="368" customFormat="1" hidden="1">
      <c r="B52" s="367"/>
      <c r="C52" s="367"/>
      <c r="D52" s="369"/>
      <c r="E52" s="380"/>
      <c r="F52" s="380"/>
      <c r="G52" s="367"/>
      <c r="P52" s="380"/>
    </row>
    <row r="53" spans="2:16" s="368" customFormat="1" ht="17.25" thickBot="1">
      <c r="B53" s="367"/>
      <c r="C53" s="393" t="s">
        <v>13</v>
      </c>
      <c r="D53" s="390"/>
      <c r="E53" s="352">
        <f>E51</f>
        <v>-340215</v>
      </c>
      <c r="F53" s="352">
        <f>F51</f>
        <v>-28521</v>
      </c>
      <c r="G53" s="367"/>
      <c r="P53" s="352">
        <f>P51</f>
        <v>-164369</v>
      </c>
    </row>
    <row r="54" spans="2:16" s="368" customFormat="1">
      <c r="B54" s="367"/>
      <c r="C54" s="394"/>
      <c r="D54" s="369"/>
      <c r="E54" s="343"/>
      <c r="F54" s="343"/>
      <c r="G54" s="367"/>
      <c r="P54" s="343"/>
    </row>
    <row r="55" spans="2:16" s="368" customFormat="1" hidden="1">
      <c r="B55" s="367"/>
      <c r="C55" s="394" t="s">
        <v>768</v>
      </c>
      <c r="D55" s="369"/>
      <c r="E55" s="343"/>
      <c r="F55" s="343"/>
      <c r="G55" s="367"/>
      <c r="P55" s="343"/>
    </row>
    <row r="56" spans="2:16" s="368" customFormat="1" hidden="1">
      <c r="B56" s="367"/>
      <c r="C56" s="395" t="s">
        <v>769</v>
      </c>
      <c r="D56" s="369"/>
      <c r="E56" s="326">
        <v>0</v>
      </c>
      <c r="F56" s="326">
        <v>0</v>
      </c>
      <c r="G56" s="367"/>
      <c r="P56" s="326">
        <v>0</v>
      </c>
    </row>
    <row r="57" spans="2:16" s="368" customFormat="1" hidden="1">
      <c r="B57" s="367"/>
      <c r="C57" s="395" t="s">
        <v>770</v>
      </c>
      <c r="D57" s="369"/>
      <c r="E57" s="326">
        <v>0</v>
      </c>
      <c r="F57" s="326">
        <v>0</v>
      </c>
      <c r="G57" s="367"/>
      <c r="P57" s="326">
        <v>0</v>
      </c>
    </row>
    <row r="58" spans="2:16" s="368" customFormat="1" hidden="1">
      <c r="B58" s="367"/>
      <c r="C58" s="394"/>
      <c r="D58" s="369"/>
      <c r="E58" s="343"/>
      <c r="F58" s="343"/>
      <c r="G58" s="367"/>
      <c r="P58" s="343"/>
    </row>
    <row r="59" spans="2:16" s="368" customFormat="1">
      <c r="B59" s="367"/>
      <c r="C59" s="394" t="s">
        <v>771</v>
      </c>
      <c r="D59" s="321" t="s">
        <v>915</v>
      </c>
      <c r="E59" s="409">
        <f>E60+E61</f>
        <v>-3.4021500000000003E-2</v>
      </c>
      <c r="F59" s="409">
        <f>F60+F61</f>
        <v>-2.8521000000000002E-3</v>
      </c>
      <c r="G59" s="367"/>
      <c r="P59" s="409">
        <v>-1.6436900000000001E-2</v>
      </c>
    </row>
    <row r="60" spans="2:16" s="368" customFormat="1">
      <c r="B60" s="367"/>
      <c r="C60" s="395" t="s">
        <v>932</v>
      </c>
      <c r="D60" s="369"/>
      <c r="E60" s="408">
        <f>E53/E79</f>
        <v>-3.4021500000000003E-2</v>
      </c>
      <c r="F60" s="408">
        <f>F53/F79</f>
        <v>-2.8521000000000002E-3</v>
      </c>
      <c r="G60" s="367"/>
      <c r="P60" s="408">
        <v>-1.6436900000000001E-2</v>
      </c>
    </row>
    <row r="61" spans="2:16" s="368" customFormat="1">
      <c r="B61" s="367"/>
      <c r="C61" s="395" t="s">
        <v>933</v>
      </c>
      <c r="D61" s="369"/>
      <c r="E61" s="326">
        <v>0</v>
      </c>
      <c r="F61" s="326">
        <v>0</v>
      </c>
      <c r="G61" s="367"/>
      <c r="P61" s="326">
        <v>0</v>
      </c>
    </row>
    <row r="62" spans="2:16" s="368" customFormat="1">
      <c r="B62" s="367"/>
      <c r="C62" s="394"/>
      <c r="D62" s="369"/>
      <c r="E62" s="343"/>
      <c r="F62" s="343"/>
      <c r="G62" s="367"/>
      <c r="P62" s="343"/>
    </row>
    <row r="63" spans="2:16" s="368" customFormat="1" ht="17.25" thickBot="1">
      <c r="B63" s="367"/>
      <c r="C63" s="397" t="s">
        <v>14</v>
      </c>
      <c r="D63" s="390"/>
      <c r="E63" s="352">
        <f>Düzeltmeler!C12*-1</f>
        <v>-83</v>
      </c>
      <c r="F63" s="352">
        <f>'Geçmiş Yıl'!D15*-1</f>
        <v>-198</v>
      </c>
      <c r="G63" s="367"/>
      <c r="P63" s="352">
        <v>0</v>
      </c>
    </row>
    <row r="64" spans="2:16" s="368" customFormat="1" hidden="1">
      <c r="B64" s="367"/>
      <c r="C64" s="396"/>
      <c r="D64" s="369"/>
      <c r="E64" s="326"/>
      <c r="F64" s="326"/>
      <c r="G64" s="367"/>
      <c r="P64" s="326"/>
    </row>
    <row r="65" spans="2:16" s="368" customFormat="1" ht="17.25" hidden="1" thickBot="1">
      <c r="B65" s="367"/>
      <c r="C65" s="397" t="s">
        <v>772</v>
      </c>
      <c r="D65" s="390"/>
      <c r="E65" s="398" t="e">
        <f>#REF!</f>
        <v>#REF!</v>
      </c>
      <c r="F65" s="398" t="e">
        <f>#REF!</f>
        <v>#REF!</v>
      </c>
      <c r="G65" s="367"/>
      <c r="P65" s="398" t="e">
        <v>#REF!</v>
      </c>
    </row>
    <row r="66" spans="2:16" s="368" customFormat="1" hidden="1">
      <c r="B66" s="367"/>
      <c r="C66" s="396"/>
      <c r="D66" s="369"/>
      <c r="E66" s="380"/>
      <c r="F66" s="380"/>
      <c r="G66" s="367"/>
      <c r="P66" s="380"/>
    </row>
    <row r="67" spans="2:16" s="368" customFormat="1" ht="17.25" hidden="1" thickBot="1">
      <c r="B67" s="367"/>
      <c r="C67" s="397" t="s">
        <v>773</v>
      </c>
      <c r="D67" s="390"/>
      <c r="E67" s="398" t="e">
        <f>#REF!</f>
        <v>#REF!</v>
      </c>
      <c r="F67" s="398" t="e">
        <f>#REF!</f>
        <v>#REF!</v>
      </c>
      <c r="G67" s="367"/>
      <c r="P67" s="398" t="e">
        <v>#REF!</v>
      </c>
    </row>
    <row r="68" spans="2:16" s="368" customFormat="1" hidden="1">
      <c r="B68" s="367"/>
      <c r="C68" s="396"/>
      <c r="D68" s="369"/>
      <c r="E68" s="380"/>
      <c r="F68" s="380"/>
      <c r="G68" s="367"/>
      <c r="P68" s="380"/>
    </row>
    <row r="69" spans="2:16" s="368" customFormat="1" hidden="1">
      <c r="B69" s="367"/>
      <c r="C69" s="396"/>
      <c r="D69" s="369"/>
      <c r="E69" s="380"/>
      <c r="F69" s="380"/>
      <c r="G69" s="367"/>
      <c r="P69" s="380"/>
    </row>
    <row r="70" spans="2:16" s="368" customFormat="1" ht="17.25" hidden="1" thickBot="1">
      <c r="B70" s="367"/>
      <c r="C70" s="397" t="s">
        <v>14</v>
      </c>
      <c r="D70" s="390"/>
      <c r="E70" s="398">
        <f>E63</f>
        <v>-83</v>
      </c>
      <c r="F70" s="398">
        <f>F63</f>
        <v>-198</v>
      </c>
      <c r="G70" s="367"/>
      <c r="P70" s="398">
        <v>0</v>
      </c>
    </row>
    <row r="71" spans="2:16" s="368" customFormat="1" hidden="1">
      <c r="B71" s="367"/>
      <c r="C71" s="396"/>
      <c r="D71" s="369"/>
      <c r="E71" s="380"/>
      <c r="F71" s="380"/>
      <c r="G71" s="367"/>
      <c r="P71" s="380"/>
    </row>
    <row r="72" spans="2:16" s="368" customFormat="1">
      <c r="B72" s="367"/>
      <c r="C72" s="396"/>
      <c r="D72" s="369"/>
      <c r="E72" s="380"/>
      <c r="F72" s="380"/>
      <c r="G72" s="367"/>
      <c r="P72" s="380"/>
    </row>
    <row r="73" spans="2:16" s="368" customFormat="1" ht="17.25" thickBot="1">
      <c r="B73" s="367"/>
      <c r="C73" s="399" t="s">
        <v>15</v>
      </c>
      <c r="D73" s="390"/>
      <c r="E73" s="352">
        <f>E53+E63</f>
        <v>-340298</v>
      </c>
      <c r="F73" s="352">
        <f>F53+F63</f>
        <v>-28719</v>
      </c>
      <c r="G73" s="367"/>
      <c r="P73" s="352">
        <f>P53+P63</f>
        <v>-164369</v>
      </c>
    </row>
    <row r="74" spans="2:16" s="368" customFormat="1">
      <c r="B74" s="367"/>
      <c r="C74" s="400"/>
      <c r="D74" s="369"/>
      <c r="E74" s="343"/>
      <c r="F74" s="343"/>
      <c r="G74" s="367"/>
      <c r="P74" s="343"/>
    </row>
    <row r="75" spans="2:16" s="368" customFormat="1">
      <c r="B75" s="367"/>
      <c r="C75" s="367"/>
      <c r="D75" s="369"/>
      <c r="E75" s="401"/>
      <c r="F75" s="401"/>
      <c r="G75" s="367"/>
      <c r="P75" s="401"/>
    </row>
    <row r="76" spans="2:16" ht="17.25" hidden="1" thickBot="1">
      <c r="B76" s="359"/>
      <c r="C76" s="391" t="s">
        <v>774</v>
      </c>
      <c r="D76" s="351" t="s">
        <v>206</v>
      </c>
      <c r="E76" s="402">
        <f>E47/E79</f>
        <v>-3.4021500000000003E-2</v>
      </c>
      <c r="F76" s="402">
        <f>F47/F79</f>
        <v>-2.8521000000000002E-3</v>
      </c>
      <c r="P76" s="402">
        <v>-1.6436900000000001E-2</v>
      </c>
    </row>
    <row r="77" spans="2:16" hidden="1">
      <c r="B77" s="359"/>
      <c r="C77" s="395" t="s">
        <v>769</v>
      </c>
      <c r="D77" s="321"/>
      <c r="E77" s="401"/>
      <c r="F77" s="401"/>
      <c r="P77" s="401"/>
    </row>
    <row r="78" spans="2:16" hidden="1">
      <c r="C78" s="395" t="s">
        <v>770</v>
      </c>
      <c r="E78" s="403"/>
      <c r="F78" s="368"/>
      <c r="P78" s="403"/>
    </row>
    <row r="79" spans="2:16">
      <c r="E79" s="404">
        <v>10000000</v>
      </c>
      <c r="F79" s="404">
        <v>10000000</v>
      </c>
      <c r="P79" s="404">
        <v>10000000</v>
      </c>
    </row>
    <row r="80" spans="2:16">
      <c r="E80" s="405"/>
      <c r="F80" s="406"/>
      <c r="P80" s="405"/>
    </row>
    <row r="83" spans="5:16">
      <c r="E83" s="404">
        <f>E73-'RAPOR MİZANI - GT'!L56</f>
        <v>-83</v>
      </c>
      <c r="F83" s="404"/>
      <c r="P83" s="404">
        <v>0</v>
      </c>
    </row>
    <row r="84" spans="5:16">
      <c r="E84" s="407"/>
      <c r="F84" s="407"/>
      <c r="P84" s="407"/>
    </row>
  </sheetData>
  <mergeCells count="1">
    <mergeCell ref="C3:F3"/>
  </mergeCells>
  <phoneticPr fontId="6" type="noConversion"/>
  <printOptions horizontalCentered="1"/>
  <pageMargins left="0.98425196850393704" right="0.78740157480314965" top="1.1811023622047245" bottom="0.98425196850393704" header="0" footer="0.59055118110236227"/>
  <pageSetup paperSize="9" scale="83" orientation="portrait" r:id="rId1"/>
  <headerFooter alignWithMargins="0">
    <oddFooter>&amp;C&amp;"Arial Narrow,Normal"&amp;9Ekteki dipnotlar finansal tabloların tamamlayıcısıdır.
 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  <pageSetUpPr fitToPage="1"/>
  </sheetPr>
  <dimension ref="A1:BV473"/>
  <sheetViews>
    <sheetView workbookViewId="0">
      <selection activeCell="M31" sqref="M31"/>
    </sheetView>
  </sheetViews>
  <sheetFormatPr defaultRowHeight="12.75"/>
  <cols>
    <col min="1" max="1" width="4.85546875" style="76" customWidth="1"/>
    <col min="2" max="2" width="2" style="76" customWidth="1"/>
    <col min="3" max="3" width="2.7109375" style="76" customWidth="1"/>
    <col min="4" max="4" width="64.42578125" style="76" customWidth="1"/>
    <col min="5" max="5" width="5.5703125" style="76" hidden="1" customWidth="1"/>
    <col min="6" max="6" width="10.85546875" style="76" hidden="1" customWidth="1"/>
    <col min="7" max="7" width="13.28515625" style="83" bestFit="1" customWidth="1"/>
    <col min="8" max="8" width="13" style="83" bestFit="1" customWidth="1"/>
    <col min="9" max="9" width="8.7109375" style="76" bestFit="1" customWidth="1"/>
    <col min="10" max="10" width="9.5703125" style="76" hidden="1" customWidth="1"/>
    <col min="11" max="11" width="9.5703125" style="76" bestFit="1" customWidth="1"/>
    <col min="12" max="12" width="9.5703125" style="76" hidden="1" customWidth="1"/>
    <col min="13" max="13" width="8.42578125" style="76" hidden="1" customWidth="1"/>
    <col min="14" max="14" width="72.7109375" style="76" hidden="1" customWidth="1"/>
    <col min="15" max="15" width="15.140625" style="76" customWidth="1"/>
    <col min="16" max="16" width="10.42578125" style="76" customWidth="1"/>
    <col min="17" max="16384" width="9.140625" style="76"/>
  </cols>
  <sheetData>
    <row r="1" spans="1:17">
      <c r="B1" s="77"/>
      <c r="C1" s="77"/>
      <c r="D1" s="77"/>
      <c r="E1" s="77"/>
      <c r="F1" s="77"/>
      <c r="G1" s="78"/>
      <c r="H1" s="78"/>
    </row>
    <row r="2" spans="1:17">
      <c r="A2" s="70"/>
      <c r="B2" s="71"/>
      <c r="C2" s="71"/>
      <c r="D2" s="71"/>
      <c r="E2" s="71"/>
      <c r="F2" s="71"/>
      <c r="G2" s="71"/>
      <c r="H2" s="71"/>
    </row>
    <row r="3" spans="1:17">
      <c r="A3" s="70"/>
      <c r="B3" s="71"/>
      <c r="C3" s="607" t="str">
        <f>'Aktif-Rapor'!C2</f>
        <v>İDEALİST GAYRİMENKUL YATIRIM ORTAKLIĞI A.Ş.</v>
      </c>
      <c r="D3" s="607"/>
      <c r="E3" s="607"/>
      <c r="F3" s="607"/>
      <c r="G3" s="607"/>
      <c r="H3" s="607"/>
    </row>
    <row r="4" spans="1:17">
      <c r="A4" s="70"/>
      <c r="B4" s="71"/>
      <c r="C4" s="487"/>
      <c r="D4" s="487"/>
      <c r="E4" s="487"/>
      <c r="F4" s="487"/>
      <c r="G4" s="487"/>
      <c r="H4" s="487"/>
    </row>
    <row r="5" spans="1:17">
      <c r="A5" s="70"/>
      <c r="B5" s="71"/>
      <c r="C5" s="487" t="s">
        <v>916</v>
      </c>
      <c r="D5" s="68"/>
      <c r="E5" s="68"/>
      <c r="F5" s="68"/>
      <c r="G5" s="68"/>
      <c r="H5" s="68"/>
    </row>
    <row r="6" spans="1:17">
      <c r="A6" s="70"/>
      <c r="B6" s="71"/>
      <c r="C6" s="606" t="s">
        <v>1052</v>
      </c>
      <c r="D6" s="606"/>
      <c r="E6" s="606"/>
      <c r="F6" s="606"/>
      <c r="G6" s="606"/>
      <c r="H6" s="71"/>
      <c r="J6" s="70"/>
      <c r="K6" s="70"/>
      <c r="L6" s="70"/>
      <c r="M6" s="70"/>
      <c r="N6" s="70"/>
      <c r="O6" s="70"/>
      <c r="P6" s="70"/>
    </row>
    <row r="7" spans="1:17">
      <c r="A7" s="70"/>
      <c r="B7" s="71"/>
      <c r="C7" s="608" t="s">
        <v>755</v>
      </c>
      <c r="D7" s="608"/>
      <c r="E7" s="608"/>
      <c r="F7" s="608"/>
      <c r="G7" s="608"/>
      <c r="H7" s="608"/>
      <c r="J7" s="70"/>
      <c r="K7" s="70"/>
      <c r="L7" s="70"/>
      <c r="M7" s="70"/>
      <c r="N7" s="70"/>
      <c r="O7" s="70"/>
      <c r="P7" s="70"/>
    </row>
    <row r="8" spans="1:17">
      <c r="A8" s="70"/>
      <c r="B8" s="79"/>
      <c r="C8" s="79"/>
      <c r="D8" s="79"/>
      <c r="E8" s="79"/>
      <c r="F8" s="79"/>
      <c r="G8" s="80"/>
      <c r="H8" s="81"/>
      <c r="J8" s="70"/>
      <c r="K8" s="70"/>
      <c r="L8" s="70"/>
      <c r="M8" s="70"/>
      <c r="N8" s="70"/>
      <c r="O8" s="70"/>
      <c r="P8" s="70"/>
    </row>
    <row r="9" spans="1:17">
      <c r="A9" s="70"/>
      <c r="B9" s="79"/>
      <c r="C9" s="79"/>
      <c r="D9" s="79"/>
      <c r="E9" s="79"/>
      <c r="F9" s="79"/>
      <c r="G9" s="69" t="s">
        <v>312</v>
      </c>
      <c r="H9" s="69" t="s">
        <v>790</v>
      </c>
      <c r="J9" s="70"/>
      <c r="K9" s="70"/>
      <c r="L9" s="70"/>
      <c r="M9" s="70"/>
      <c r="N9" s="70"/>
      <c r="O9" s="70"/>
      <c r="P9" s="70"/>
    </row>
    <row r="10" spans="1:17">
      <c r="A10" s="70"/>
      <c r="B10" s="79"/>
      <c r="C10" s="79"/>
      <c r="D10" s="79"/>
      <c r="E10" s="79"/>
      <c r="F10" s="79"/>
      <c r="G10" s="128" t="s">
        <v>301</v>
      </c>
      <c r="H10" s="128" t="s">
        <v>301</v>
      </c>
      <c r="J10" s="70"/>
      <c r="K10" s="70"/>
      <c r="L10" s="70"/>
      <c r="M10" s="70"/>
      <c r="N10" s="70"/>
      <c r="O10" s="70"/>
      <c r="P10" s="70"/>
    </row>
    <row r="11" spans="1:17" ht="13.5" thickBot="1">
      <c r="A11" s="70"/>
      <c r="B11" s="79"/>
      <c r="C11" s="129"/>
      <c r="D11" s="129"/>
      <c r="E11" s="130"/>
      <c r="F11" s="131" t="s">
        <v>203</v>
      </c>
      <c r="G11" s="132" t="s">
        <v>1053</v>
      </c>
      <c r="H11" s="132" t="s">
        <v>1054</v>
      </c>
      <c r="J11" s="70"/>
      <c r="K11" s="70"/>
      <c r="L11" s="70"/>
      <c r="M11" s="70"/>
      <c r="N11" s="70"/>
      <c r="O11" s="70"/>
      <c r="P11" s="70"/>
    </row>
    <row r="12" spans="1:17">
      <c r="A12" s="70"/>
      <c r="B12" s="79"/>
      <c r="C12" s="79"/>
      <c r="D12" s="79"/>
      <c r="E12" s="79"/>
      <c r="F12" s="79"/>
      <c r="G12" s="133"/>
      <c r="H12" s="82"/>
      <c r="J12" s="70"/>
      <c r="K12" s="70"/>
      <c r="L12" s="70"/>
      <c r="M12" s="70"/>
      <c r="N12" s="70"/>
      <c r="O12" s="70"/>
      <c r="P12" s="70"/>
    </row>
    <row r="13" spans="1:17">
      <c r="A13" s="70"/>
      <c r="B13" s="82"/>
      <c r="C13" s="134" t="s">
        <v>793</v>
      </c>
      <c r="D13" s="135"/>
      <c r="E13" s="136"/>
      <c r="F13" s="136"/>
      <c r="G13" s="498">
        <f>G14+G15+G29</f>
        <v>-390232</v>
      </c>
      <c r="H13" s="496">
        <f>H14+H15+H29</f>
        <v>650106</v>
      </c>
      <c r="J13" s="70"/>
      <c r="K13" s="70"/>
      <c r="L13" s="251"/>
      <c r="M13" s="70"/>
      <c r="N13" s="70"/>
      <c r="O13" s="70"/>
      <c r="P13" s="70"/>
    </row>
    <row r="14" spans="1:17">
      <c r="A14" s="70"/>
      <c r="B14" s="82"/>
      <c r="C14" s="82"/>
      <c r="D14" s="85" t="s">
        <v>934</v>
      </c>
      <c r="E14" s="86"/>
      <c r="F14" s="86"/>
      <c r="G14" s="252">
        <f>'G.T-Rapor'!E38</f>
        <v>-340215</v>
      </c>
      <c r="H14" s="252">
        <f>'G.T-Rapor'!F38</f>
        <v>-28521</v>
      </c>
      <c r="J14" s="70"/>
      <c r="K14" s="70"/>
      <c r="L14" s="70"/>
      <c r="M14" s="70"/>
      <c r="N14" s="70"/>
      <c r="O14" s="70"/>
      <c r="P14" s="70"/>
    </row>
    <row r="15" spans="1:17">
      <c r="A15" s="70"/>
      <c r="B15" s="82"/>
      <c r="C15" s="82"/>
      <c r="D15" s="140" t="s">
        <v>935</v>
      </c>
      <c r="E15" s="86"/>
      <c r="F15" s="86"/>
      <c r="G15" s="252">
        <f>SUM(G16:G27)</f>
        <v>-25084</v>
      </c>
      <c r="H15" s="252">
        <f>SUM(H16:H27)</f>
        <v>640</v>
      </c>
      <c r="J15" s="70"/>
      <c r="K15" s="70"/>
      <c r="L15" s="70"/>
      <c r="M15" s="70"/>
      <c r="N15" s="70"/>
      <c r="O15" s="70"/>
      <c r="P15" s="70"/>
    </row>
    <row r="16" spans="1:17">
      <c r="A16" s="70"/>
      <c r="B16" s="79"/>
      <c r="C16" s="79"/>
      <c r="D16" s="137" t="s">
        <v>936</v>
      </c>
      <c r="E16" s="86"/>
      <c r="F16" s="150" t="s">
        <v>737</v>
      </c>
      <c r="G16" s="253">
        <f>192+1607</f>
        <v>1799</v>
      </c>
      <c r="H16" s="588">
        <v>2236</v>
      </c>
      <c r="J16" s="70"/>
      <c r="K16" s="74"/>
      <c r="L16" s="74"/>
      <c r="M16" s="70"/>
      <c r="N16" s="70"/>
      <c r="O16" s="70"/>
      <c r="P16" s="70"/>
      <c r="Q16" s="83"/>
    </row>
    <row r="17" spans="1:17" ht="12.75" hidden="1" customHeight="1">
      <c r="A17" s="70"/>
      <c r="B17" s="79"/>
      <c r="C17" s="79"/>
      <c r="D17" s="137" t="s">
        <v>794</v>
      </c>
      <c r="E17" s="86"/>
      <c r="F17" s="150"/>
      <c r="G17" s="253"/>
      <c r="H17" s="253"/>
      <c r="J17" s="70"/>
      <c r="K17" s="74"/>
      <c r="L17" s="74"/>
      <c r="M17" s="70"/>
      <c r="N17" s="70"/>
      <c r="O17" s="70"/>
      <c r="P17" s="70"/>
      <c r="Q17" s="83"/>
    </row>
    <row r="18" spans="1:17">
      <c r="A18" s="70"/>
      <c r="B18" s="79"/>
      <c r="C18" s="79"/>
      <c r="D18" s="137" t="s">
        <v>937</v>
      </c>
      <c r="E18" s="86"/>
      <c r="F18" s="150"/>
      <c r="G18" s="253">
        <f>Düzeltmeler!C13-Düzeltmeler!C21</f>
        <v>-26883</v>
      </c>
      <c r="H18" s="259">
        <v>-1596</v>
      </c>
      <c r="J18" s="70"/>
      <c r="K18" s="74"/>
      <c r="L18" s="74"/>
      <c r="M18" s="70"/>
      <c r="N18" s="70"/>
      <c r="O18" s="70"/>
      <c r="P18" s="70"/>
      <c r="Q18" s="83"/>
    </row>
    <row r="19" spans="1:17" hidden="1">
      <c r="A19" s="70"/>
      <c r="B19" s="79"/>
      <c r="C19" s="79"/>
      <c r="D19" s="137" t="s">
        <v>938</v>
      </c>
      <c r="E19" s="86"/>
      <c r="F19" s="150"/>
      <c r="G19" s="253">
        <v>0</v>
      </c>
      <c r="H19" s="253">
        <v>0</v>
      </c>
      <c r="J19" s="70"/>
      <c r="K19" s="74"/>
      <c r="L19" s="74"/>
      <c r="M19" s="70"/>
      <c r="N19" s="70"/>
      <c r="O19" s="70"/>
      <c r="P19" s="70"/>
      <c r="Q19" s="83"/>
    </row>
    <row r="20" spans="1:17" hidden="1">
      <c r="A20" s="70"/>
      <c r="B20" s="79"/>
      <c r="C20" s="79"/>
      <c r="D20" s="137" t="s">
        <v>795</v>
      </c>
      <c r="E20" s="86"/>
      <c r="F20" s="150"/>
      <c r="G20" s="253"/>
      <c r="H20" s="253"/>
      <c r="J20" s="70"/>
      <c r="K20" s="74"/>
      <c r="L20" s="74"/>
      <c r="M20" s="70"/>
      <c r="N20" s="70"/>
      <c r="O20" s="70"/>
      <c r="P20" s="70"/>
      <c r="Q20" s="83"/>
    </row>
    <row r="21" spans="1:17" hidden="1">
      <c r="A21" s="70"/>
      <c r="B21" s="79"/>
      <c r="C21" s="79"/>
      <c r="D21" s="137" t="s">
        <v>796</v>
      </c>
      <c r="E21" s="86"/>
      <c r="F21" s="150"/>
      <c r="G21" s="253"/>
      <c r="H21" s="253"/>
      <c r="J21" s="70"/>
      <c r="K21" s="74"/>
      <c r="L21" s="74"/>
      <c r="M21" s="70"/>
      <c r="N21" s="70"/>
      <c r="O21" s="70"/>
      <c r="P21" s="70"/>
      <c r="Q21" s="83"/>
    </row>
    <row r="22" spans="1:17" hidden="1">
      <c r="A22" s="70"/>
      <c r="B22" s="79"/>
      <c r="C22" s="79"/>
      <c r="D22" s="137" t="s">
        <v>797</v>
      </c>
      <c r="E22" s="86"/>
      <c r="F22" s="150"/>
      <c r="G22" s="253"/>
      <c r="H22" s="253"/>
      <c r="J22" s="70"/>
      <c r="K22" s="74"/>
      <c r="L22" s="74"/>
      <c r="M22" s="70"/>
      <c r="N22" s="70"/>
      <c r="O22" s="70"/>
      <c r="P22" s="70"/>
      <c r="Q22" s="83"/>
    </row>
    <row r="23" spans="1:17" hidden="1">
      <c r="A23" s="70"/>
      <c r="B23" s="79"/>
      <c r="C23" s="79"/>
      <c r="D23" s="137" t="s">
        <v>798</v>
      </c>
      <c r="E23" s="86"/>
      <c r="F23" s="150"/>
      <c r="G23" s="253"/>
      <c r="H23" s="253"/>
      <c r="J23" s="70"/>
      <c r="K23" s="74"/>
      <c r="L23" s="74"/>
      <c r="M23" s="70"/>
      <c r="N23" s="70"/>
      <c r="O23" s="70"/>
      <c r="P23" s="70"/>
      <c r="Q23" s="83"/>
    </row>
    <row r="24" spans="1:17" hidden="1">
      <c r="A24" s="70"/>
      <c r="B24" s="79"/>
      <c r="C24" s="79"/>
      <c r="D24" s="137" t="s">
        <v>799</v>
      </c>
      <c r="E24" s="86"/>
      <c r="F24" s="150"/>
      <c r="G24" s="253"/>
      <c r="H24" s="253"/>
      <c r="J24" s="70"/>
      <c r="K24" s="74"/>
      <c r="L24" s="74"/>
      <c r="M24" s="70"/>
      <c r="N24" s="70"/>
      <c r="O24" s="70"/>
      <c r="P24" s="70"/>
      <c r="Q24" s="83"/>
    </row>
    <row r="25" spans="1:17" hidden="1">
      <c r="A25" s="70"/>
      <c r="B25" s="79"/>
      <c r="C25" s="79"/>
      <c r="D25" s="137" t="s">
        <v>800</v>
      </c>
      <c r="E25" s="86"/>
      <c r="F25" s="150"/>
      <c r="G25" s="253"/>
      <c r="H25" s="253"/>
      <c r="J25" s="70"/>
      <c r="K25" s="74"/>
      <c r="L25" s="74"/>
      <c r="M25" s="70"/>
      <c r="N25" s="70"/>
      <c r="O25" s="70"/>
      <c r="P25" s="70"/>
      <c r="Q25" s="83"/>
    </row>
    <row r="26" spans="1:17" ht="25.5" hidden="1">
      <c r="A26" s="70"/>
      <c r="B26" s="79"/>
      <c r="C26" s="79"/>
      <c r="D26" s="137" t="s">
        <v>801</v>
      </c>
      <c r="E26" s="86"/>
      <c r="F26" s="89"/>
      <c r="G26" s="253">
        <v>0</v>
      </c>
      <c r="H26" s="253"/>
      <c r="J26" s="70"/>
      <c r="K26" s="70"/>
      <c r="L26" s="139"/>
      <c r="M26" s="70"/>
      <c r="N26" s="70"/>
      <c r="O26" s="70"/>
      <c r="P26" s="70"/>
      <c r="Q26" s="83"/>
    </row>
    <row r="27" spans="1:17" hidden="1">
      <c r="A27" s="70"/>
      <c r="B27" s="79"/>
      <c r="C27" s="79"/>
      <c r="D27" s="137" t="s">
        <v>802</v>
      </c>
      <c r="E27" s="86"/>
      <c r="F27" s="89"/>
      <c r="G27" s="253"/>
      <c r="H27" s="253"/>
      <c r="J27" s="70"/>
      <c r="K27" s="70"/>
      <c r="L27" s="139"/>
      <c r="M27" s="70"/>
      <c r="N27" s="70"/>
      <c r="O27" s="70"/>
      <c r="P27" s="70"/>
      <c r="Q27" s="83"/>
    </row>
    <row r="28" spans="1:17">
      <c r="A28" s="70"/>
      <c r="B28" s="79"/>
      <c r="C28" s="79"/>
      <c r="D28" s="137"/>
      <c r="E28" s="86"/>
      <c r="F28" s="89"/>
      <c r="G28" s="253"/>
      <c r="H28" s="253"/>
      <c r="J28" s="70"/>
      <c r="K28" s="70"/>
      <c r="L28" s="139"/>
      <c r="M28" s="70"/>
      <c r="N28" s="70"/>
      <c r="O28" s="70"/>
      <c r="P28" s="70"/>
      <c r="Q28" s="83"/>
    </row>
    <row r="29" spans="1:17">
      <c r="A29" s="70"/>
      <c r="B29" s="79"/>
      <c r="C29" s="79"/>
      <c r="D29" s="140" t="s">
        <v>939</v>
      </c>
      <c r="E29" s="82"/>
      <c r="F29" s="82"/>
      <c r="G29" s="252">
        <f>SUM(G30:G37)</f>
        <v>-24933</v>
      </c>
      <c r="H29" s="252">
        <f>SUM(H30:H37)</f>
        <v>677987</v>
      </c>
      <c r="J29" s="70"/>
      <c r="K29" s="70"/>
      <c r="L29" s="70"/>
      <c r="M29" s="70"/>
      <c r="N29" s="70"/>
      <c r="O29" s="70"/>
      <c r="P29" s="70"/>
      <c r="Q29" s="83"/>
    </row>
    <row r="30" spans="1:17">
      <c r="A30" s="70"/>
      <c r="B30" s="79"/>
      <c r="C30" s="79"/>
      <c r="D30" s="137" t="s">
        <v>940</v>
      </c>
      <c r="E30" s="70"/>
      <c r="F30" s="410">
        <v>679208</v>
      </c>
      <c r="G30" s="252">
        <f>'Aktif-Rapor'!J24</f>
        <v>0</v>
      </c>
      <c r="H30" s="259">
        <v>679208</v>
      </c>
      <c r="J30" s="70" t="s">
        <v>912</v>
      </c>
      <c r="K30" s="70"/>
      <c r="L30" s="254"/>
      <c r="M30" s="254"/>
      <c r="N30" s="70"/>
      <c r="O30" s="70"/>
      <c r="P30" s="70"/>
      <c r="Q30" s="83"/>
    </row>
    <row r="31" spans="1:17">
      <c r="A31" s="70"/>
      <c r="B31" s="79"/>
      <c r="C31" s="79"/>
      <c r="D31" s="137" t="s">
        <v>941</v>
      </c>
      <c r="E31" s="70"/>
      <c r="F31" s="410">
        <v>-1684</v>
      </c>
      <c r="G31" s="252">
        <f>'Aktif-Rapor'!J19+'Aktif-Rapor'!J20</f>
        <v>0</v>
      </c>
      <c r="H31" s="259">
        <v>-1684</v>
      </c>
      <c r="J31" s="70" t="s">
        <v>912</v>
      </c>
      <c r="K31" s="70"/>
      <c r="L31" s="70"/>
      <c r="M31" s="70"/>
      <c r="N31" s="70"/>
      <c r="O31" s="70"/>
      <c r="P31" s="70"/>
      <c r="Q31" s="83"/>
    </row>
    <row r="32" spans="1:17" hidden="1">
      <c r="A32" s="70"/>
      <c r="B32" s="79"/>
      <c r="C32" s="79"/>
      <c r="D32" s="137" t="s">
        <v>842</v>
      </c>
      <c r="E32" s="70"/>
      <c r="F32" s="70"/>
      <c r="G32" s="252">
        <v>0</v>
      </c>
      <c r="H32" s="259">
        <v>0</v>
      </c>
      <c r="J32" s="70"/>
      <c r="K32" s="70"/>
      <c r="L32" s="70"/>
      <c r="M32" s="70"/>
      <c r="N32" s="70"/>
      <c r="O32" s="70"/>
      <c r="P32" s="70"/>
      <c r="Q32" s="83"/>
    </row>
    <row r="33" spans="1:17">
      <c r="A33" s="70"/>
      <c r="B33" s="79"/>
      <c r="C33" s="79"/>
      <c r="D33" s="137" t="s">
        <v>942</v>
      </c>
      <c r="E33" s="70"/>
      <c r="F33" s="70"/>
      <c r="G33" s="259">
        <f>'Aktif-Rapor'!J23+'Aktif-Rapor'!J24</f>
        <v>-12630</v>
      </c>
      <c r="H33" s="259">
        <v>-14632</v>
      </c>
      <c r="J33" s="70" t="s">
        <v>912</v>
      </c>
      <c r="K33" s="70"/>
      <c r="L33" s="70"/>
      <c r="M33" s="70"/>
      <c r="N33" s="480"/>
      <c r="O33" s="480"/>
      <c r="P33" s="70"/>
      <c r="Q33" s="83"/>
    </row>
    <row r="34" spans="1:17">
      <c r="A34" s="70"/>
      <c r="B34" s="79"/>
      <c r="C34" s="79"/>
      <c r="D34" s="137" t="s">
        <v>943</v>
      </c>
      <c r="E34" s="70"/>
      <c r="F34" s="410">
        <v>7754</v>
      </c>
      <c r="G34" s="259">
        <f>'Pasif-Rapor'!J21</f>
        <v>-1282</v>
      </c>
      <c r="H34" s="259">
        <v>1576</v>
      </c>
      <c r="J34" s="70" t="s">
        <v>912</v>
      </c>
      <c r="K34" s="70"/>
      <c r="L34" s="70"/>
      <c r="M34" s="70"/>
      <c r="N34" s="480"/>
      <c r="O34" s="480"/>
      <c r="P34" s="70"/>
      <c r="Q34" s="83"/>
    </row>
    <row r="35" spans="1:17" hidden="1">
      <c r="A35" s="70"/>
      <c r="B35" s="79"/>
      <c r="C35" s="79"/>
      <c r="D35" s="137" t="s">
        <v>843</v>
      </c>
      <c r="E35" s="70"/>
      <c r="F35" s="70"/>
      <c r="G35" s="259">
        <v>0</v>
      </c>
      <c r="H35" s="259">
        <v>0</v>
      </c>
      <c r="J35" s="70"/>
      <c r="K35" s="70"/>
      <c r="L35" s="70"/>
      <c r="M35" s="70"/>
      <c r="N35" s="481"/>
      <c r="O35" s="483"/>
      <c r="P35" s="70"/>
      <c r="Q35" s="83"/>
    </row>
    <row r="36" spans="1:17">
      <c r="A36" s="70"/>
      <c r="B36" s="79"/>
      <c r="C36" s="79"/>
      <c r="D36" s="137" t="s">
        <v>944</v>
      </c>
      <c r="E36" s="70"/>
      <c r="F36" s="70"/>
      <c r="G36" s="259">
        <f>'Pasif-Rapor'!J22+'Pasif-Rapor'!J25</f>
        <v>-5022</v>
      </c>
      <c r="H36" s="259">
        <v>3442</v>
      </c>
      <c r="J36" s="70" t="s">
        <v>912</v>
      </c>
      <c r="K36" s="70"/>
      <c r="L36" s="70"/>
      <c r="M36" s="70"/>
      <c r="N36" s="481"/>
      <c r="O36" s="483"/>
      <c r="P36" s="70"/>
      <c r="Q36" s="83"/>
    </row>
    <row r="37" spans="1:17">
      <c r="A37" s="70"/>
      <c r="B37" s="79"/>
      <c r="C37" s="79"/>
      <c r="D37" s="137" t="s">
        <v>945</v>
      </c>
      <c r="E37" s="70"/>
      <c r="F37" s="70"/>
      <c r="G37" s="259">
        <f>'Aktif-Rapor'!J25+'Aktif-Rapor'!J27+'Pasif-Rapor'!J31+'Aktif-Rapor'!J26</f>
        <v>-5999</v>
      </c>
      <c r="H37" s="259">
        <v>10077</v>
      </c>
      <c r="J37" s="70"/>
      <c r="K37" s="70"/>
      <c r="L37" s="70"/>
      <c r="M37" s="70"/>
      <c r="N37" s="481"/>
      <c r="O37" s="483"/>
      <c r="P37" s="70"/>
      <c r="Q37" s="83"/>
    </row>
    <row r="38" spans="1:17">
      <c r="A38" s="70"/>
      <c r="B38" s="79"/>
      <c r="C38" s="79"/>
      <c r="D38" s="137"/>
      <c r="E38" s="70"/>
      <c r="F38" s="70"/>
      <c r="G38" s="252"/>
      <c r="H38" s="70"/>
      <c r="J38" s="70"/>
      <c r="K38" s="70"/>
      <c r="L38" s="70"/>
      <c r="M38" s="70"/>
      <c r="N38" s="481"/>
      <c r="O38" s="483"/>
      <c r="P38" s="70"/>
      <c r="Q38" s="83"/>
    </row>
    <row r="39" spans="1:17">
      <c r="A39" s="70"/>
      <c r="B39" s="79"/>
      <c r="C39" s="79"/>
      <c r="D39" s="412" t="s">
        <v>946</v>
      </c>
      <c r="E39" s="70"/>
      <c r="F39" s="70"/>
      <c r="G39" s="252">
        <f>G29+G15+G14</f>
        <v>-390232</v>
      </c>
      <c r="H39" s="252">
        <f>H29+H15+H14</f>
        <v>650106</v>
      </c>
      <c r="J39" s="70"/>
      <c r="K39" s="70"/>
      <c r="L39" s="70"/>
      <c r="M39" s="70"/>
      <c r="N39" s="481"/>
      <c r="O39" s="483"/>
      <c r="P39" s="70"/>
      <c r="Q39" s="83"/>
    </row>
    <row r="40" spans="1:17" hidden="1">
      <c r="A40" s="70"/>
      <c r="B40" s="79"/>
      <c r="C40" s="79"/>
      <c r="D40" s="137" t="s">
        <v>846</v>
      </c>
      <c r="E40" s="70"/>
      <c r="F40" s="70"/>
      <c r="G40" s="252">
        <v>0</v>
      </c>
      <c r="H40" s="252">
        <v>0</v>
      </c>
      <c r="J40" s="70"/>
      <c r="K40" s="70"/>
      <c r="L40" s="70"/>
      <c r="M40" s="70"/>
      <c r="N40" s="481"/>
      <c r="O40" s="483"/>
      <c r="P40" s="70"/>
      <c r="Q40" s="83"/>
    </row>
    <row r="41" spans="1:17" hidden="1">
      <c r="A41" s="70"/>
      <c r="B41" s="79"/>
      <c r="C41" s="79"/>
      <c r="D41" s="137" t="s">
        <v>847</v>
      </c>
      <c r="E41" s="70"/>
      <c r="F41" s="70"/>
      <c r="G41" s="252">
        <v>0</v>
      </c>
      <c r="H41" s="252">
        <v>0</v>
      </c>
      <c r="J41" s="70"/>
      <c r="K41" s="70"/>
      <c r="L41" s="70"/>
      <c r="M41" s="70"/>
      <c r="N41" s="481"/>
      <c r="O41" s="483"/>
      <c r="P41" s="70"/>
      <c r="Q41" s="83"/>
    </row>
    <row r="42" spans="1:17" hidden="1">
      <c r="A42" s="70"/>
      <c r="B42" s="79"/>
      <c r="C42" s="79"/>
      <c r="D42" s="137" t="s">
        <v>848</v>
      </c>
      <c r="E42" s="70"/>
      <c r="F42" s="70"/>
      <c r="G42" s="252">
        <v>0</v>
      </c>
      <c r="H42" s="252">
        <v>0</v>
      </c>
      <c r="J42" s="70"/>
      <c r="K42" s="70"/>
      <c r="L42" s="70"/>
      <c r="M42" s="70"/>
      <c r="N42" s="481"/>
      <c r="O42" s="483"/>
      <c r="P42" s="70"/>
      <c r="Q42" s="83"/>
    </row>
    <row r="43" spans="1:17" hidden="1">
      <c r="A43" s="70"/>
      <c r="B43" s="79"/>
      <c r="C43" s="79"/>
      <c r="D43" s="137" t="s">
        <v>849</v>
      </c>
      <c r="E43" s="82"/>
      <c r="F43" s="82"/>
      <c r="G43" s="259">
        <v>0</v>
      </c>
      <c r="H43" s="259">
        <v>0</v>
      </c>
      <c r="J43" s="70"/>
      <c r="K43" s="70"/>
      <c r="L43" s="70"/>
      <c r="M43" s="70"/>
      <c r="N43" s="481"/>
      <c r="O43" s="483"/>
      <c r="P43" s="70"/>
      <c r="Q43" s="83"/>
    </row>
    <row r="44" spans="1:17" hidden="1">
      <c r="A44" s="70"/>
      <c r="B44" s="79"/>
      <c r="C44" s="79"/>
      <c r="D44" s="137" t="s">
        <v>844</v>
      </c>
      <c r="E44" s="82"/>
      <c r="F44" s="82"/>
      <c r="G44" s="252">
        <v>0</v>
      </c>
      <c r="H44" s="252">
        <v>0</v>
      </c>
      <c r="J44" s="70"/>
      <c r="K44" s="70"/>
      <c r="L44" s="70"/>
      <c r="M44" s="70"/>
      <c r="N44" s="481"/>
      <c r="O44" s="483"/>
      <c r="P44" s="70"/>
      <c r="Q44" s="83"/>
    </row>
    <row r="45" spans="1:17" hidden="1">
      <c r="A45" s="70"/>
      <c r="B45" s="79"/>
      <c r="C45" s="79"/>
      <c r="D45" s="137" t="s">
        <v>845</v>
      </c>
      <c r="E45" s="82"/>
      <c r="F45" s="82"/>
      <c r="G45" s="252">
        <v>0</v>
      </c>
      <c r="H45" s="252">
        <v>0</v>
      </c>
      <c r="J45" s="70"/>
      <c r="K45" s="70"/>
      <c r="L45" s="70"/>
      <c r="M45" s="70"/>
      <c r="N45" s="481"/>
      <c r="O45" s="483"/>
      <c r="P45" s="70"/>
      <c r="Q45" s="83"/>
    </row>
    <row r="46" spans="1:17">
      <c r="A46" s="70"/>
      <c r="B46" s="79"/>
      <c r="C46" s="79"/>
      <c r="D46" s="411"/>
      <c r="E46" s="82"/>
      <c r="F46" s="82"/>
      <c r="G46" s="252"/>
      <c r="H46" s="252"/>
      <c r="J46" s="70"/>
      <c r="K46" s="70"/>
      <c r="L46" s="70"/>
      <c r="M46" s="70"/>
      <c r="N46" s="481"/>
      <c r="O46" s="483"/>
      <c r="P46" s="70"/>
      <c r="Q46" s="83"/>
    </row>
    <row r="47" spans="1:17">
      <c r="A47" s="70"/>
      <c r="B47" s="79"/>
      <c r="C47" s="126" t="s">
        <v>299</v>
      </c>
      <c r="D47" s="136"/>
      <c r="E47" s="136"/>
      <c r="F47" s="136"/>
      <c r="G47" s="257">
        <v>0</v>
      </c>
      <c r="H47" s="257">
        <v>0</v>
      </c>
      <c r="J47" s="70"/>
      <c r="K47" s="84"/>
      <c r="L47" s="70"/>
      <c r="M47" s="70"/>
      <c r="N47" s="481"/>
      <c r="O47" s="483"/>
      <c r="P47" s="70"/>
      <c r="Q47" s="83"/>
    </row>
    <row r="48" spans="1:17">
      <c r="A48" s="70"/>
      <c r="B48" s="79"/>
      <c r="C48" s="73"/>
      <c r="D48" s="86"/>
      <c r="E48" s="86"/>
      <c r="F48" s="86"/>
      <c r="G48" s="255"/>
      <c r="H48" s="255"/>
      <c r="J48" s="70"/>
      <c r="K48" s="84"/>
      <c r="L48" s="70"/>
      <c r="M48" s="70"/>
      <c r="N48" s="481"/>
      <c r="O48" s="483"/>
      <c r="P48" s="70"/>
      <c r="Q48" s="83"/>
    </row>
    <row r="49" spans="1:17" hidden="1">
      <c r="A49" s="70"/>
      <c r="B49" s="79"/>
      <c r="C49" s="73"/>
      <c r="D49" s="86" t="s">
        <v>862</v>
      </c>
      <c r="E49" s="86"/>
      <c r="F49" s="86"/>
      <c r="G49" s="255"/>
      <c r="H49" s="255"/>
      <c r="J49" s="70"/>
      <c r="K49" s="84"/>
      <c r="L49" s="70"/>
      <c r="M49" s="70"/>
      <c r="N49" s="481"/>
      <c r="O49" s="483"/>
      <c r="P49" s="70"/>
      <c r="Q49" s="83"/>
    </row>
    <row r="50" spans="1:17" hidden="1">
      <c r="A50" s="70"/>
      <c r="B50" s="79"/>
      <c r="C50" s="73"/>
      <c r="D50" s="86" t="s">
        <v>861</v>
      </c>
      <c r="E50" s="86"/>
      <c r="F50" s="86"/>
      <c r="G50" s="255"/>
      <c r="H50" s="255"/>
      <c r="J50" s="70"/>
      <c r="K50" s="84"/>
      <c r="L50" s="70"/>
      <c r="M50" s="70"/>
      <c r="N50" s="481"/>
      <c r="O50" s="483"/>
      <c r="P50" s="70"/>
      <c r="Q50" s="83"/>
    </row>
    <row r="51" spans="1:17" hidden="1">
      <c r="A51" s="70"/>
      <c r="B51" s="79"/>
      <c r="C51" s="73"/>
      <c r="D51" s="86" t="s">
        <v>850</v>
      </c>
      <c r="E51" s="86"/>
      <c r="F51" s="86"/>
      <c r="G51" s="255"/>
      <c r="H51" s="255"/>
      <c r="J51" s="70"/>
      <c r="K51" s="84"/>
      <c r="L51" s="70"/>
      <c r="M51" s="70"/>
      <c r="N51" s="481"/>
      <c r="O51" s="483"/>
      <c r="P51" s="70"/>
      <c r="Q51" s="83"/>
    </row>
    <row r="52" spans="1:17" hidden="1">
      <c r="A52" s="70"/>
      <c r="B52" s="79"/>
      <c r="C52" s="73"/>
      <c r="D52" s="86" t="s">
        <v>851</v>
      </c>
      <c r="E52" s="86"/>
      <c r="F52" s="86"/>
      <c r="G52" s="255"/>
      <c r="H52" s="255"/>
      <c r="J52" s="70"/>
      <c r="K52" s="84"/>
      <c r="L52" s="70"/>
      <c r="M52" s="70"/>
      <c r="N52" s="481"/>
      <c r="O52" s="483"/>
      <c r="P52" s="70"/>
      <c r="Q52" s="83"/>
    </row>
    <row r="53" spans="1:17" hidden="1">
      <c r="A53" s="70"/>
      <c r="B53" s="79"/>
      <c r="C53" s="73"/>
      <c r="D53" s="86" t="s">
        <v>850</v>
      </c>
      <c r="E53" s="86"/>
      <c r="F53" s="86"/>
      <c r="G53" s="255"/>
      <c r="H53" s="255"/>
      <c r="J53" s="70"/>
      <c r="K53" s="84"/>
      <c r="L53" s="70"/>
      <c r="M53" s="70"/>
      <c r="N53" s="481"/>
      <c r="O53" s="483"/>
      <c r="P53" s="70"/>
      <c r="Q53" s="83"/>
    </row>
    <row r="54" spans="1:17" hidden="1">
      <c r="A54" s="70"/>
      <c r="B54" s="79"/>
      <c r="C54" s="73"/>
      <c r="D54" s="86" t="s">
        <v>852</v>
      </c>
      <c r="E54" s="86"/>
      <c r="F54" s="86"/>
      <c r="G54" s="255"/>
      <c r="H54" s="255"/>
      <c r="J54" s="70"/>
      <c r="K54" s="84"/>
      <c r="L54" s="70"/>
      <c r="M54" s="70"/>
      <c r="N54" s="481"/>
      <c r="O54" s="483"/>
      <c r="P54" s="70"/>
      <c r="Q54" s="83"/>
    </row>
    <row r="55" spans="1:17" hidden="1">
      <c r="A55" s="70"/>
      <c r="B55" s="79"/>
      <c r="C55" s="73"/>
      <c r="D55" s="86" t="s">
        <v>863</v>
      </c>
      <c r="E55" s="86"/>
      <c r="F55" s="86"/>
      <c r="G55" s="255"/>
      <c r="H55" s="255"/>
      <c r="J55" s="70"/>
      <c r="K55" s="84"/>
      <c r="L55" s="70"/>
      <c r="M55" s="70"/>
      <c r="N55" s="481"/>
      <c r="O55" s="483"/>
      <c r="P55" s="70"/>
      <c r="Q55" s="83"/>
    </row>
    <row r="56" spans="1:17" hidden="1">
      <c r="A56" s="70"/>
      <c r="B56" s="79"/>
      <c r="C56" s="73"/>
      <c r="D56" s="86" t="s">
        <v>864</v>
      </c>
      <c r="E56" s="86"/>
      <c r="F56" s="86"/>
      <c r="G56" s="255"/>
      <c r="H56" s="255"/>
      <c r="J56" s="70"/>
      <c r="K56" s="84"/>
      <c r="L56" s="70"/>
      <c r="M56" s="70"/>
      <c r="N56" s="481"/>
      <c r="O56" s="483"/>
      <c r="P56" s="70"/>
      <c r="Q56" s="83"/>
    </row>
    <row r="57" spans="1:17" hidden="1">
      <c r="A57" s="70"/>
      <c r="B57" s="79"/>
      <c r="C57" s="73"/>
      <c r="D57" s="86" t="s">
        <v>853</v>
      </c>
      <c r="E57" s="86"/>
      <c r="F57" s="86"/>
      <c r="G57" s="255"/>
      <c r="H57" s="255"/>
      <c r="J57" s="70"/>
      <c r="K57" s="84"/>
      <c r="L57" s="70"/>
      <c r="M57" s="70"/>
      <c r="N57" s="481"/>
      <c r="O57" s="483"/>
      <c r="P57" s="70"/>
      <c r="Q57" s="83"/>
    </row>
    <row r="58" spans="1:17" hidden="1">
      <c r="A58" s="70"/>
      <c r="B58" s="79"/>
      <c r="C58" s="73"/>
      <c r="D58" s="86" t="s">
        <v>854</v>
      </c>
      <c r="E58" s="86"/>
      <c r="F58" s="86"/>
      <c r="G58" s="255"/>
      <c r="H58" s="255"/>
      <c r="J58" s="70"/>
      <c r="K58" s="84"/>
      <c r="L58" s="70"/>
      <c r="M58" s="70"/>
      <c r="N58" s="137"/>
      <c r="O58" s="72"/>
      <c r="P58" s="70"/>
      <c r="Q58" s="83"/>
    </row>
    <row r="59" spans="1:17" hidden="1">
      <c r="A59" s="70"/>
      <c r="B59" s="79"/>
      <c r="C59" s="73"/>
      <c r="D59" s="86" t="s">
        <v>855</v>
      </c>
      <c r="E59" s="86"/>
      <c r="F59" s="86"/>
      <c r="G59" s="255"/>
      <c r="H59" s="255"/>
      <c r="J59" s="70"/>
      <c r="K59" s="84"/>
      <c r="L59" s="70"/>
      <c r="M59" s="70"/>
      <c r="N59" s="137"/>
      <c r="O59" s="72"/>
      <c r="P59" s="70"/>
      <c r="Q59" s="83"/>
    </row>
    <row r="60" spans="1:17" hidden="1">
      <c r="A60" s="70"/>
      <c r="B60" s="79"/>
      <c r="C60" s="73"/>
      <c r="D60" s="86" t="s">
        <v>856</v>
      </c>
      <c r="E60" s="86"/>
      <c r="F60" s="86"/>
      <c r="G60" s="255"/>
      <c r="H60" s="255"/>
      <c r="J60" s="70"/>
      <c r="K60" s="84"/>
      <c r="L60" s="70"/>
      <c r="M60" s="70"/>
      <c r="N60" s="137"/>
      <c r="O60" s="72"/>
      <c r="P60" s="70"/>
      <c r="Q60" s="83"/>
    </row>
    <row r="61" spans="1:17" hidden="1">
      <c r="A61" s="70"/>
      <c r="B61" s="79"/>
      <c r="C61" s="73"/>
      <c r="D61" s="86" t="s">
        <v>857</v>
      </c>
      <c r="E61" s="86"/>
      <c r="F61" s="86"/>
      <c r="G61" s="255"/>
      <c r="H61" s="255"/>
      <c r="J61" s="70"/>
      <c r="K61" s="84"/>
      <c r="L61" s="70"/>
      <c r="M61" s="70"/>
      <c r="N61" s="137"/>
      <c r="O61" s="72"/>
      <c r="P61" s="70"/>
      <c r="Q61" s="83"/>
    </row>
    <row r="62" spans="1:17" hidden="1">
      <c r="A62" s="70"/>
      <c r="B62" s="79"/>
      <c r="C62" s="73"/>
      <c r="D62" s="86" t="s">
        <v>858</v>
      </c>
      <c r="E62" s="86"/>
      <c r="F62" s="86"/>
      <c r="G62" s="255"/>
      <c r="H62" s="255"/>
      <c r="J62" s="70"/>
      <c r="K62" s="84"/>
      <c r="L62" s="70"/>
      <c r="M62" s="70"/>
      <c r="N62" s="137"/>
      <c r="O62" s="72"/>
      <c r="P62" s="70"/>
      <c r="Q62" s="83"/>
    </row>
    <row r="63" spans="1:17" hidden="1">
      <c r="A63" s="70"/>
      <c r="B63" s="79"/>
      <c r="C63" s="73"/>
      <c r="D63" s="86" t="s">
        <v>859</v>
      </c>
      <c r="E63" s="86"/>
      <c r="F63" s="86"/>
      <c r="G63" s="255"/>
      <c r="H63" s="255"/>
      <c r="J63" s="70"/>
      <c r="K63" s="84"/>
      <c r="L63" s="70"/>
      <c r="M63" s="70"/>
      <c r="N63" s="137"/>
      <c r="O63" s="72"/>
      <c r="P63" s="70"/>
      <c r="Q63" s="83"/>
    </row>
    <row r="64" spans="1:17" hidden="1">
      <c r="A64" s="70"/>
      <c r="B64" s="79"/>
      <c r="C64" s="73"/>
      <c r="D64" s="86" t="s">
        <v>847</v>
      </c>
      <c r="E64" s="86"/>
      <c r="F64" s="86"/>
      <c r="G64" s="255"/>
      <c r="H64" s="255"/>
      <c r="J64" s="70"/>
      <c r="K64" s="84"/>
      <c r="L64" s="70"/>
      <c r="M64" s="70"/>
      <c r="N64" s="137"/>
      <c r="O64" s="72"/>
      <c r="P64" s="70"/>
      <c r="Q64" s="83"/>
    </row>
    <row r="65" spans="1:17" hidden="1">
      <c r="A65" s="70"/>
      <c r="B65" s="79"/>
      <c r="C65" s="85"/>
      <c r="D65" s="79" t="s">
        <v>848</v>
      </c>
      <c r="E65" s="86"/>
      <c r="F65" s="150" t="s">
        <v>20</v>
      </c>
      <c r="G65" s="253"/>
      <c r="H65" s="253">
        <v>0</v>
      </c>
      <c r="J65" s="74"/>
      <c r="K65" s="74"/>
      <c r="L65" s="74"/>
      <c r="M65" s="70"/>
      <c r="N65" s="70"/>
      <c r="O65" s="70"/>
      <c r="P65" s="70"/>
      <c r="Q65" s="83"/>
    </row>
    <row r="66" spans="1:17" hidden="1">
      <c r="A66" s="70"/>
      <c r="B66" s="79"/>
      <c r="C66" s="85"/>
      <c r="D66" s="79" t="s">
        <v>849</v>
      </c>
      <c r="E66" s="86"/>
      <c r="F66" s="150" t="s">
        <v>20</v>
      </c>
      <c r="G66" s="253"/>
      <c r="H66" s="253">
        <v>0</v>
      </c>
      <c r="J66" s="70"/>
      <c r="L66" s="70"/>
      <c r="M66" s="70"/>
      <c r="N66" s="70"/>
      <c r="O66" s="70"/>
      <c r="P66" s="70"/>
      <c r="Q66" s="83"/>
    </row>
    <row r="67" spans="1:17" hidden="1">
      <c r="A67" s="70"/>
      <c r="B67" s="79"/>
      <c r="C67" s="85"/>
      <c r="D67" s="79" t="s">
        <v>860</v>
      </c>
      <c r="E67" s="86"/>
      <c r="F67" s="150" t="s">
        <v>20</v>
      </c>
      <c r="G67" s="253"/>
      <c r="H67" s="253">
        <v>0</v>
      </c>
      <c r="J67" s="74"/>
      <c r="L67" s="74"/>
      <c r="M67" s="70"/>
      <c r="N67" s="70"/>
      <c r="O67" s="70"/>
      <c r="P67" s="70"/>
      <c r="Q67" s="83"/>
    </row>
    <row r="68" spans="1:17" hidden="1">
      <c r="A68" s="70"/>
      <c r="B68" s="79"/>
      <c r="C68" s="85"/>
      <c r="D68" s="79" t="s">
        <v>845</v>
      </c>
      <c r="E68" s="86"/>
      <c r="F68" s="150" t="s">
        <v>20</v>
      </c>
      <c r="G68" s="255">
        <v>0</v>
      </c>
      <c r="H68" s="255">
        <v>0</v>
      </c>
      <c r="J68" s="74"/>
      <c r="K68" s="250"/>
      <c r="L68" s="70"/>
      <c r="M68" s="70"/>
      <c r="N68" s="70"/>
      <c r="O68" s="70"/>
      <c r="P68" s="70"/>
      <c r="Q68" s="83"/>
    </row>
    <row r="69" spans="1:17" s="77" customFormat="1" hidden="1">
      <c r="A69" s="71"/>
      <c r="B69" s="79"/>
      <c r="C69" s="85"/>
      <c r="D69" s="79"/>
      <c r="E69" s="86"/>
      <c r="F69" s="150"/>
      <c r="G69" s="255"/>
      <c r="H69" s="255"/>
      <c r="J69" s="237"/>
      <c r="K69" s="413"/>
      <c r="L69" s="71"/>
      <c r="M69" s="71"/>
      <c r="N69" s="71"/>
      <c r="O69" s="71"/>
      <c r="P69" s="71"/>
      <c r="Q69" s="78"/>
    </row>
    <row r="70" spans="1:17">
      <c r="A70" s="70"/>
      <c r="B70" s="79"/>
      <c r="C70" s="79"/>
      <c r="D70" s="411" t="s">
        <v>947</v>
      </c>
      <c r="E70" s="86"/>
      <c r="F70" s="86"/>
      <c r="G70" s="252">
        <f>G52+G40+G41+G62</f>
        <v>0</v>
      </c>
      <c r="H70" s="252">
        <f>H52+H40+H41+H62</f>
        <v>0</v>
      </c>
      <c r="J70" s="70"/>
      <c r="K70" s="70"/>
      <c r="L70" s="70"/>
      <c r="M70" s="70"/>
      <c r="N70" s="70"/>
      <c r="O70" s="70"/>
      <c r="P70" s="70"/>
      <c r="Q70" s="83"/>
    </row>
    <row r="71" spans="1:17" s="77" customFormat="1">
      <c r="A71" s="71"/>
      <c r="B71" s="79"/>
      <c r="C71" s="85"/>
      <c r="D71" s="79"/>
      <c r="E71" s="86"/>
      <c r="F71" s="150"/>
      <c r="G71" s="255"/>
      <c r="H71" s="255"/>
      <c r="J71" s="237"/>
      <c r="K71" s="413"/>
      <c r="L71" s="71"/>
      <c r="M71" s="71"/>
      <c r="N71" s="71"/>
      <c r="O71" s="71"/>
      <c r="P71" s="71"/>
      <c r="Q71" s="78"/>
    </row>
    <row r="72" spans="1:17" s="77" customFormat="1" hidden="1">
      <c r="A72" s="71"/>
      <c r="B72" s="79"/>
      <c r="C72" s="85"/>
      <c r="D72" s="79"/>
      <c r="E72" s="86"/>
      <c r="F72" s="150"/>
      <c r="G72" s="255"/>
      <c r="H72" s="255"/>
      <c r="J72" s="237"/>
      <c r="K72" s="413"/>
      <c r="L72" s="71"/>
      <c r="M72" s="71"/>
      <c r="N72" s="71"/>
      <c r="O72" s="71"/>
      <c r="P72" s="71"/>
      <c r="Q72" s="78"/>
    </row>
    <row r="73" spans="1:17">
      <c r="A73" s="70"/>
      <c r="B73" s="79"/>
      <c r="C73" s="85"/>
      <c r="D73" s="86"/>
      <c r="E73" s="86"/>
      <c r="F73" s="86"/>
      <c r="G73" s="256"/>
      <c r="H73" s="256"/>
      <c r="J73" s="70"/>
      <c r="K73" s="70"/>
      <c r="L73" s="70"/>
      <c r="M73" s="70"/>
      <c r="N73" s="70"/>
      <c r="O73" s="70"/>
      <c r="P73" s="70"/>
      <c r="Q73" s="83"/>
    </row>
    <row r="74" spans="1:17">
      <c r="A74" s="70"/>
      <c r="B74" s="79"/>
      <c r="C74" s="126" t="s">
        <v>300</v>
      </c>
      <c r="D74" s="136"/>
      <c r="E74" s="136"/>
      <c r="F74" s="136"/>
      <c r="G74" s="258">
        <v>0</v>
      </c>
      <c r="H74" s="258">
        <v>0</v>
      </c>
      <c r="J74" s="70"/>
      <c r="K74" s="70"/>
      <c r="L74" s="70"/>
      <c r="M74" s="70"/>
      <c r="N74" s="70"/>
      <c r="O74" s="70"/>
      <c r="P74" s="70"/>
      <c r="Q74" s="83"/>
    </row>
    <row r="75" spans="1:17">
      <c r="A75" s="70"/>
      <c r="B75" s="79"/>
      <c r="C75" s="73"/>
      <c r="D75" s="86"/>
      <c r="E75" s="86"/>
      <c r="F75" s="86"/>
      <c r="G75" s="256"/>
      <c r="H75" s="256"/>
      <c r="J75" s="70"/>
      <c r="K75" s="70"/>
      <c r="L75" s="70"/>
      <c r="M75" s="70"/>
      <c r="N75" s="70"/>
      <c r="O75" s="70"/>
      <c r="P75" s="70"/>
      <c r="Q75" s="83"/>
    </row>
    <row r="76" spans="1:17" hidden="1">
      <c r="A76" s="70"/>
      <c r="B76" s="79"/>
      <c r="C76" s="77"/>
      <c r="D76" s="77"/>
      <c r="E76" s="77"/>
      <c r="F76" s="77"/>
      <c r="G76" s="259"/>
      <c r="H76" s="255"/>
      <c r="J76" s="70"/>
      <c r="K76" s="70"/>
      <c r="L76" s="70"/>
      <c r="M76" s="70"/>
      <c r="N76" s="70"/>
      <c r="O76" s="70"/>
      <c r="P76" s="70"/>
      <c r="Q76" s="83"/>
    </row>
    <row r="77" spans="1:17">
      <c r="A77" s="70"/>
      <c r="B77" s="79"/>
      <c r="C77" s="85"/>
      <c r="D77" s="85" t="s">
        <v>948</v>
      </c>
      <c r="E77" s="82"/>
      <c r="F77" s="82"/>
      <c r="G77" s="252">
        <f>SUM(G76:G76)</f>
        <v>0</v>
      </c>
      <c r="H77" s="252">
        <f>SUM(H76:H76)</f>
        <v>0</v>
      </c>
      <c r="J77" s="70"/>
      <c r="K77" s="70"/>
      <c r="L77" s="70"/>
      <c r="M77" s="70"/>
      <c r="N77" s="70"/>
      <c r="O77" s="70"/>
      <c r="P77" s="70"/>
      <c r="Q77" s="83"/>
    </row>
    <row r="78" spans="1:17">
      <c r="A78" s="70"/>
      <c r="B78" s="79"/>
      <c r="C78" s="85"/>
      <c r="D78" s="85"/>
      <c r="E78" s="82"/>
      <c r="F78" s="82"/>
      <c r="G78" s="252"/>
      <c r="H78" s="252"/>
      <c r="J78" s="70"/>
      <c r="K78" s="70"/>
      <c r="L78" s="70"/>
      <c r="M78" s="70"/>
      <c r="N78" s="70"/>
      <c r="O78" s="70"/>
      <c r="P78" s="70"/>
      <c r="Q78" s="83"/>
    </row>
    <row r="79" spans="1:17" hidden="1">
      <c r="A79" s="70"/>
      <c r="B79" s="79"/>
      <c r="C79" s="85"/>
      <c r="D79" s="86" t="s">
        <v>865</v>
      </c>
      <c r="E79" s="82"/>
      <c r="F79" s="82"/>
      <c r="G79" s="252"/>
      <c r="H79" s="252"/>
      <c r="J79" s="70"/>
      <c r="K79" s="70"/>
      <c r="L79" s="70"/>
      <c r="M79" s="70"/>
      <c r="N79" s="70"/>
      <c r="O79" s="70"/>
      <c r="P79" s="70"/>
      <c r="Q79" s="83"/>
    </row>
    <row r="80" spans="1:17" hidden="1">
      <c r="A80" s="70"/>
      <c r="B80" s="79"/>
      <c r="C80" s="85"/>
      <c r="D80" s="86" t="s">
        <v>845</v>
      </c>
      <c r="E80" s="82"/>
      <c r="F80" s="82"/>
      <c r="G80" s="252"/>
      <c r="H80" s="252"/>
      <c r="J80" s="70"/>
      <c r="K80" s="70"/>
      <c r="L80" s="70"/>
      <c r="M80" s="70"/>
      <c r="N80" s="70"/>
      <c r="O80" s="70"/>
      <c r="P80" s="70"/>
      <c r="Q80" s="83"/>
    </row>
    <row r="81" spans="1:74" hidden="1">
      <c r="A81" s="70"/>
      <c r="B81" s="79"/>
      <c r="C81" s="79"/>
      <c r="D81" s="86"/>
      <c r="E81" s="86"/>
      <c r="F81" s="86"/>
      <c r="G81" s="256"/>
      <c r="H81" s="256"/>
      <c r="J81" s="70"/>
      <c r="K81" s="74"/>
      <c r="L81" s="70"/>
      <c r="M81" s="70"/>
      <c r="N81" s="70"/>
      <c r="O81" s="70"/>
      <c r="P81" s="70"/>
      <c r="Q81" s="83"/>
    </row>
    <row r="82" spans="1:74" ht="13.5" thickBot="1">
      <c r="A82" s="70"/>
      <c r="B82" s="79"/>
      <c r="C82" s="130" t="s">
        <v>292</v>
      </c>
      <c r="D82" s="113"/>
      <c r="E82" s="113"/>
      <c r="F82" s="113"/>
      <c r="G82" s="260">
        <f>G13+G47+G74</f>
        <v>-390232</v>
      </c>
      <c r="H82" s="260">
        <f>H13+H47+H74</f>
        <v>650106</v>
      </c>
      <c r="J82" s="70"/>
      <c r="K82" s="70"/>
      <c r="L82" s="70"/>
      <c r="M82" s="70"/>
      <c r="N82" s="70"/>
      <c r="O82" s="70"/>
      <c r="P82" s="70"/>
      <c r="Q82" s="83"/>
    </row>
    <row r="83" spans="1:74">
      <c r="A83" s="70"/>
      <c r="B83" s="79"/>
      <c r="C83" s="79"/>
      <c r="D83" s="86"/>
      <c r="E83" s="86"/>
      <c r="F83" s="86"/>
      <c r="G83" s="256"/>
      <c r="H83" s="256"/>
      <c r="J83" s="70"/>
      <c r="K83" s="70"/>
      <c r="L83" s="70"/>
      <c r="M83" s="70"/>
      <c r="N83" s="70"/>
      <c r="O83" s="70"/>
      <c r="P83" s="70"/>
      <c r="Q83" s="83"/>
    </row>
    <row r="84" spans="1:74" ht="13.5" thickBot="1">
      <c r="A84" s="70"/>
      <c r="B84" s="79"/>
      <c r="C84" s="130" t="s">
        <v>293</v>
      </c>
      <c r="D84" s="113"/>
      <c r="E84" s="113"/>
      <c r="F84" s="138" t="s">
        <v>601</v>
      </c>
      <c r="G84" s="260">
        <f>'Aktif-Rapor'!H16</f>
        <v>1035681</v>
      </c>
      <c r="H84" s="260">
        <v>385575</v>
      </c>
      <c r="J84" s="70"/>
      <c r="K84" s="70"/>
      <c r="L84" s="70"/>
      <c r="M84" s="70"/>
      <c r="N84" s="70"/>
      <c r="O84" s="70"/>
      <c r="P84" s="70"/>
      <c r="Q84" s="83"/>
    </row>
    <row r="85" spans="1:74">
      <c r="A85" s="70"/>
      <c r="B85" s="79"/>
      <c r="C85" s="79"/>
      <c r="D85" s="86"/>
      <c r="E85" s="86"/>
      <c r="F85" s="86"/>
      <c r="G85" s="256"/>
      <c r="H85" s="256"/>
      <c r="J85" s="70"/>
      <c r="K85" s="70"/>
      <c r="L85" s="70"/>
      <c r="M85" s="70"/>
      <c r="N85" s="70"/>
      <c r="O85" s="70"/>
      <c r="P85" s="70"/>
      <c r="Q85" s="83"/>
    </row>
    <row r="86" spans="1:74" ht="13.5" thickBot="1">
      <c r="A86" s="70"/>
      <c r="B86" s="79"/>
      <c r="C86" s="130" t="s">
        <v>803</v>
      </c>
      <c r="D86" s="113"/>
      <c r="E86" s="113"/>
      <c r="F86" s="138" t="s">
        <v>281</v>
      </c>
      <c r="G86" s="260">
        <f>G82+G84</f>
        <v>645449</v>
      </c>
      <c r="H86" s="260">
        <f>H82+H84</f>
        <v>1035681</v>
      </c>
      <c r="J86" s="70"/>
      <c r="K86" s="70"/>
      <c r="L86" s="70"/>
      <c r="M86" s="70"/>
      <c r="N86" s="70"/>
      <c r="O86" s="70"/>
      <c r="P86" s="70"/>
      <c r="Q86" s="83"/>
    </row>
    <row r="87" spans="1:74">
      <c r="A87" s="70"/>
      <c r="B87" s="79"/>
      <c r="C87" s="85"/>
      <c r="D87" s="86"/>
      <c r="E87" s="86"/>
      <c r="F87" s="86"/>
      <c r="G87" s="86"/>
      <c r="H87" s="86"/>
      <c r="J87" s="70"/>
      <c r="K87" s="70"/>
      <c r="L87" s="70"/>
      <c r="M87" s="70"/>
      <c r="N87" s="70"/>
      <c r="O87" s="70"/>
      <c r="P87" s="70"/>
      <c r="Q87" s="83"/>
    </row>
    <row r="88" spans="1:74" hidden="1">
      <c r="A88" s="70"/>
      <c r="B88" s="77"/>
      <c r="C88" s="79"/>
      <c r="D88" s="86"/>
      <c r="E88" s="86"/>
      <c r="F88" s="86"/>
      <c r="G88" s="88">
        <f>'Aktif-Rapor'!G16-G86</f>
        <v>0</v>
      </c>
      <c r="H88" s="88"/>
      <c r="J88" s="70"/>
      <c r="K88" s="70"/>
      <c r="L88" s="70"/>
      <c r="M88" s="70"/>
      <c r="N88" s="70"/>
      <c r="O88" s="70"/>
      <c r="P88" s="70"/>
    </row>
    <row r="89" spans="1:74">
      <c r="A89" s="70"/>
      <c r="B89" s="77"/>
      <c r="C89" s="77"/>
      <c r="D89" s="87"/>
      <c r="E89" s="78"/>
      <c r="F89" s="78"/>
      <c r="G89" s="83">
        <f>G86-'Aktif-Rapor'!G16</f>
        <v>0</v>
      </c>
      <c r="H89" s="83">
        <f>H86-'Aktif-Rapor'!H16</f>
        <v>0</v>
      </c>
      <c r="I89" s="77"/>
      <c r="J89" s="70"/>
      <c r="K89" s="70"/>
      <c r="L89" s="70"/>
      <c r="M89" s="70"/>
      <c r="N89" s="70"/>
      <c r="O89" s="70"/>
      <c r="P89" s="70"/>
    </row>
    <row r="90" spans="1:74" hidden="1">
      <c r="A90" s="77"/>
      <c r="B90" s="86"/>
      <c r="C90" s="82"/>
      <c r="D90" s="82"/>
      <c r="E90" s="86"/>
      <c r="F90" s="86"/>
      <c r="G90" s="86"/>
      <c r="H90" s="86"/>
      <c r="I90" s="77"/>
      <c r="J90" s="71"/>
      <c r="K90" s="71"/>
      <c r="L90" s="71"/>
      <c r="M90" s="71"/>
      <c r="N90" s="71"/>
      <c r="O90" s="71"/>
      <c r="P90" s="70"/>
      <c r="Q90" s="70"/>
      <c r="R90" s="70"/>
      <c r="AN90" s="77"/>
      <c r="AO90" s="90"/>
      <c r="AP90" s="78"/>
      <c r="AQ90" s="78"/>
      <c r="AR90" s="78"/>
      <c r="AS90" s="78"/>
      <c r="AT90" s="78"/>
      <c r="AU90" s="91"/>
      <c r="BT90" s="92" t="s">
        <v>241</v>
      </c>
      <c r="BU90" s="92" t="s">
        <v>242</v>
      </c>
    </row>
    <row r="91" spans="1:74" hidden="1">
      <c r="A91" s="77"/>
      <c r="B91" s="86"/>
      <c r="C91" s="82"/>
      <c r="D91" s="82"/>
      <c r="E91" s="86"/>
      <c r="F91" s="86"/>
      <c r="G91" s="86"/>
      <c r="H91" s="86"/>
      <c r="I91" s="77"/>
      <c r="J91" s="71"/>
      <c r="K91" s="71"/>
      <c r="L91" s="71"/>
      <c r="M91" s="71"/>
      <c r="N91" s="71"/>
      <c r="O91" s="71"/>
      <c r="P91" s="70"/>
      <c r="Q91" s="70"/>
      <c r="R91" s="70"/>
      <c r="AN91" s="77"/>
      <c r="AO91" s="90"/>
      <c r="AP91" s="78"/>
      <c r="AQ91" s="78"/>
      <c r="AR91" s="78"/>
      <c r="AS91" s="78"/>
      <c r="AT91" s="78"/>
      <c r="AU91" s="78"/>
      <c r="BM91" s="76" t="s">
        <v>243</v>
      </c>
      <c r="BT91" s="92">
        <v>9795598</v>
      </c>
      <c r="BU91" s="92"/>
    </row>
    <row r="92" spans="1:74" ht="13.5" hidden="1" thickBot="1">
      <c r="A92" s="77"/>
      <c r="B92" s="86"/>
      <c r="C92" s="82"/>
      <c r="D92" s="141"/>
      <c r="F92" s="142">
        <v>41274</v>
      </c>
      <c r="G92" s="142">
        <v>40908</v>
      </c>
      <c r="H92" s="142">
        <v>40543</v>
      </c>
      <c r="I92" s="142">
        <v>40178</v>
      </c>
      <c r="K92" s="71"/>
      <c r="L92" s="71"/>
      <c r="M92" s="71"/>
      <c r="N92" s="71"/>
      <c r="O92" s="71"/>
      <c r="P92" s="70"/>
      <c r="Q92" s="70"/>
      <c r="R92" s="70"/>
      <c r="AN92" s="77"/>
      <c r="AO92" s="88"/>
      <c r="AP92" s="78"/>
      <c r="AQ92" s="78"/>
      <c r="AR92" s="78"/>
      <c r="AS92" s="78"/>
      <c r="AT92" s="78"/>
      <c r="AU92" s="91"/>
      <c r="BM92" s="76" t="s">
        <v>244</v>
      </c>
      <c r="BT92" s="93"/>
      <c r="BU92" s="93"/>
      <c r="BV92" s="77"/>
    </row>
    <row r="93" spans="1:74" hidden="1">
      <c r="A93" s="77"/>
      <c r="B93" s="86"/>
      <c r="C93" s="82"/>
      <c r="D93" s="143"/>
      <c r="G93" s="76"/>
      <c r="H93" s="76"/>
      <c r="J93" s="144"/>
      <c r="K93" s="71"/>
      <c r="L93" s="71"/>
      <c r="M93" s="71"/>
      <c r="N93" s="71"/>
      <c r="O93" s="71"/>
      <c r="P93" s="70"/>
      <c r="Q93" s="70"/>
      <c r="R93" s="70"/>
      <c r="AN93" s="77"/>
      <c r="AO93" s="94"/>
      <c r="AP93" s="77"/>
      <c r="AQ93" s="77"/>
      <c r="AR93" s="77"/>
      <c r="AS93" s="77"/>
      <c r="AT93" s="91"/>
      <c r="AU93" s="77"/>
      <c r="BM93" s="76" t="s">
        <v>245</v>
      </c>
      <c r="BP93" s="95"/>
      <c r="BT93" s="92"/>
      <c r="BU93" s="92"/>
    </row>
    <row r="94" spans="1:74" ht="16.5" hidden="1">
      <c r="A94" s="77"/>
      <c r="B94" s="86"/>
      <c r="C94" s="82"/>
      <c r="D94" s="145" t="s">
        <v>10</v>
      </c>
      <c r="F94" s="146">
        <v>-135553</v>
      </c>
      <c r="G94" s="146"/>
      <c r="H94" s="207"/>
      <c r="I94" s="208"/>
      <c r="J94" s="77"/>
      <c r="K94" s="71"/>
      <c r="L94" s="71"/>
      <c r="M94" s="71"/>
      <c r="N94" s="71"/>
      <c r="O94" s="71"/>
      <c r="P94" s="70"/>
      <c r="Q94" s="70"/>
      <c r="R94" s="70"/>
      <c r="AN94" s="77"/>
      <c r="AO94" s="77"/>
      <c r="AP94" s="77"/>
      <c r="AQ94" s="77"/>
      <c r="AR94" s="77"/>
      <c r="AS94" s="77"/>
      <c r="AT94" s="90"/>
      <c r="AU94" s="77"/>
    </row>
    <row r="95" spans="1:74" ht="17.25" hidden="1" thickBot="1">
      <c r="A95" s="77"/>
      <c r="B95" s="86"/>
      <c r="C95" s="82"/>
      <c r="D95" s="141" t="s">
        <v>11</v>
      </c>
      <c r="F95" s="147">
        <f>'RAPOR MİZANI-AKTİF'!E59</f>
        <v>8719</v>
      </c>
      <c r="G95" s="147"/>
      <c r="H95" s="209"/>
      <c r="I95" s="210"/>
      <c r="J95" s="77"/>
      <c r="K95" s="78"/>
      <c r="L95" s="78"/>
      <c r="M95" s="77"/>
      <c r="N95" s="77"/>
      <c r="O95" s="77"/>
      <c r="AN95" s="77"/>
      <c r="AO95" s="77"/>
      <c r="AP95" s="77"/>
      <c r="AQ95" s="77"/>
      <c r="AR95" s="77"/>
      <c r="AS95" s="77"/>
      <c r="AT95" s="90"/>
      <c r="AU95" s="77"/>
    </row>
    <row r="96" spans="1:74" ht="13.5" hidden="1" thickBot="1">
      <c r="A96" s="77"/>
      <c r="B96" s="86"/>
      <c r="C96" s="82"/>
      <c r="D96" s="148" t="s">
        <v>296</v>
      </c>
      <c r="F96" s="149">
        <f>SUM(F94:F95)</f>
        <v>-126834</v>
      </c>
      <c r="G96" s="149">
        <f>SUM(G94:G95)</f>
        <v>0</v>
      </c>
      <c r="H96" s="149">
        <f>SUM(H94:H95)</f>
        <v>0</v>
      </c>
      <c r="I96" s="149">
        <f>SUM(I94:I95)</f>
        <v>0</v>
      </c>
      <c r="J96" s="192"/>
      <c r="K96" s="78"/>
      <c r="L96" s="78"/>
      <c r="M96" s="77"/>
      <c r="N96" s="77"/>
      <c r="O96" s="77"/>
      <c r="AT96" s="96"/>
      <c r="BP96" s="76" t="s">
        <v>246</v>
      </c>
      <c r="BT96" s="76">
        <f>BT91+BT92+BT93</f>
        <v>9795598</v>
      </c>
      <c r="BU96" s="76">
        <f>BU91+BU92+BU93</f>
        <v>0</v>
      </c>
    </row>
    <row r="97" spans="1:68" hidden="1">
      <c r="A97" s="77"/>
      <c r="B97" s="86"/>
      <c r="C97" s="82"/>
      <c r="D97" s="71"/>
      <c r="E97" s="86"/>
      <c r="F97" s="86"/>
      <c r="G97" s="86"/>
      <c r="H97" s="86"/>
      <c r="I97" s="77"/>
      <c r="J97" s="77"/>
      <c r="K97" s="78"/>
      <c r="L97" s="78"/>
      <c r="M97" s="77"/>
      <c r="N97" s="77"/>
      <c r="O97" s="77"/>
      <c r="AT97" s="97"/>
    </row>
    <row r="98" spans="1:68">
      <c r="A98" s="77"/>
      <c r="B98" s="86"/>
      <c r="C98" s="82"/>
      <c r="D98" s="71"/>
      <c r="E98" s="86"/>
      <c r="F98" s="86"/>
      <c r="G98" s="86"/>
      <c r="H98" s="86"/>
      <c r="I98" s="77"/>
      <c r="J98" s="87"/>
      <c r="K98" s="78"/>
      <c r="L98" s="78"/>
      <c r="M98" s="77"/>
      <c r="N98" s="77"/>
      <c r="O98" s="77"/>
      <c r="AT98" s="98"/>
    </row>
    <row r="99" spans="1:68">
      <c r="A99" s="77"/>
      <c r="B99" s="86"/>
      <c r="C99" s="85"/>
      <c r="D99" s="71"/>
      <c r="E99" s="79"/>
      <c r="F99" s="79"/>
      <c r="G99" s="86"/>
      <c r="H99" s="86"/>
      <c r="I99" s="77"/>
      <c r="J99" s="87"/>
      <c r="K99" s="78"/>
      <c r="L99" s="78"/>
      <c r="M99" s="77"/>
      <c r="N99" s="77"/>
      <c r="O99" s="77"/>
    </row>
    <row r="100" spans="1:68">
      <c r="A100" s="77"/>
      <c r="B100" s="86"/>
      <c r="C100" s="82"/>
      <c r="D100" s="71"/>
      <c r="E100" s="86"/>
      <c r="F100" s="86"/>
      <c r="G100" s="86"/>
      <c r="H100" s="86"/>
      <c r="I100" s="77"/>
      <c r="J100" s="87"/>
      <c r="K100" s="78"/>
      <c r="L100" s="78"/>
      <c r="M100" s="77"/>
      <c r="N100" s="77"/>
      <c r="O100" s="77"/>
    </row>
    <row r="101" spans="1:68">
      <c r="A101" s="77"/>
      <c r="B101" s="86"/>
      <c r="C101" s="82"/>
      <c r="D101" s="82"/>
      <c r="E101" s="86"/>
      <c r="F101" s="86"/>
      <c r="G101" s="86"/>
      <c r="H101" s="86"/>
      <c r="I101" s="77"/>
      <c r="J101" s="87"/>
      <c r="K101" s="78"/>
      <c r="L101" s="78"/>
      <c r="M101" s="77"/>
      <c r="N101" s="77"/>
      <c r="O101" s="77"/>
    </row>
    <row r="102" spans="1:68">
      <c r="A102" s="77"/>
      <c r="B102" s="86"/>
      <c r="C102" s="71"/>
      <c r="D102" s="86"/>
      <c r="E102" s="78"/>
      <c r="F102" s="78"/>
      <c r="G102" s="86"/>
      <c r="H102" s="86"/>
      <c r="I102" s="77"/>
      <c r="J102" s="87"/>
      <c r="K102" s="78"/>
      <c r="L102" s="78"/>
      <c r="M102" s="77"/>
      <c r="N102" s="77"/>
      <c r="O102" s="77"/>
    </row>
    <row r="103" spans="1:68" hidden="1">
      <c r="A103" s="77"/>
      <c r="B103" s="86"/>
      <c r="C103" s="71"/>
      <c r="D103" s="86"/>
      <c r="E103" s="78"/>
      <c r="F103" s="78"/>
      <c r="G103" s="86"/>
      <c r="H103" s="86"/>
      <c r="I103" s="77"/>
      <c r="J103" s="87"/>
      <c r="K103" s="78"/>
      <c r="L103" s="78"/>
      <c r="M103" s="77"/>
      <c r="N103" s="77"/>
      <c r="O103" s="77"/>
    </row>
    <row r="104" spans="1:68" hidden="1">
      <c r="A104" s="77"/>
      <c r="B104" s="86"/>
      <c r="C104" s="71"/>
      <c r="D104" s="86"/>
      <c r="E104" s="78"/>
      <c r="F104" s="78"/>
      <c r="G104" s="86"/>
      <c r="H104" s="86"/>
      <c r="I104" s="77"/>
      <c r="J104" s="77"/>
      <c r="K104" s="78"/>
      <c r="L104" s="78"/>
      <c r="M104" s="77"/>
      <c r="N104" s="77"/>
      <c r="O104" s="77"/>
    </row>
    <row r="105" spans="1:68" hidden="1">
      <c r="A105" s="77"/>
      <c r="B105" s="86"/>
      <c r="C105" s="71"/>
      <c r="D105" s="86"/>
      <c r="E105" s="78"/>
      <c r="F105" s="78"/>
      <c r="G105" s="86"/>
      <c r="H105" s="86"/>
      <c r="I105" s="77"/>
      <c r="J105" s="77"/>
      <c r="K105" s="78"/>
      <c r="L105" s="78"/>
      <c r="M105" s="77"/>
      <c r="N105" s="77"/>
      <c r="O105" s="77"/>
      <c r="BM105" s="83"/>
      <c r="BN105" s="83"/>
      <c r="BP105" s="83"/>
    </row>
    <row r="106" spans="1:68" hidden="1">
      <c r="A106" s="77"/>
      <c r="B106" s="86"/>
      <c r="C106" s="71"/>
      <c r="D106" s="86"/>
      <c r="E106" s="78"/>
      <c r="F106" s="78"/>
      <c r="G106" s="86"/>
      <c r="H106" s="86"/>
      <c r="I106" s="77"/>
      <c r="J106" s="77"/>
      <c r="K106" s="78"/>
      <c r="L106" s="78"/>
      <c r="M106" s="77"/>
      <c r="N106" s="77"/>
      <c r="O106" s="77"/>
    </row>
    <row r="107" spans="1:68" hidden="1">
      <c r="A107" s="77"/>
      <c r="B107" s="86"/>
      <c r="C107" s="71"/>
      <c r="D107" s="480" t="s">
        <v>881</v>
      </c>
      <c r="E107" s="480" t="s">
        <v>882</v>
      </c>
      <c r="F107" s="480" t="s">
        <v>882</v>
      </c>
      <c r="G107" s="86"/>
      <c r="H107" s="86"/>
      <c r="I107" s="77"/>
      <c r="J107" s="77"/>
      <c r="K107" s="78"/>
      <c r="L107" s="78"/>
      <c r="M107" s="77"/>
      <c r="N107" s="77"/>
      <c r="O107" s="77"/>
      <c r="BN107" s="76" t="s">
        <v>247</v>
      </c>
      <c r="BP107" s="76" t="s">
        <v>248</v>
      </c>
    </row>
    <row r="108" spans="1:68" ht="25.5" hidden="1">
      <c r="A108" s="77"/>
      <c r="B108" s="86"/>
      <c r="C108" s="82"/>
      <c r="D108" s="480" t="s">
        <v>882</v>
      </c>
      <c r="E108" s="480"/>
      <c r="F108" s="480" t="s">
        <v>883</v>
      </c>
      <c r="G108" s="480" t="s">
        <v>883</v>
      </c>
      <c r="H108" s="86"/>
      <c r="I108" s="77"/>
      <c r="J108" s="77"/>
      <c r="K108" s="78"/>
      <c r="L108" s="78"/>
      <c r="M108" s="77"/>
      <c r="N108" s="77"/>
      <c r="O108" s="77"/>
      <c r="BM108" s="76" t="s">
        <v>249</v>
      </c>
      <c r="BN108" s="76" t="e">
        <f>#REF!</f>
        <v>#REF!</v>
      </c>
      <c r="BP108" s="76">
        <v>5000000</v>
      </c>
    </row>
    <row r="109" spans="1:68" ht="23.25" hidden="1">
      <c r="A109" s="77"/>
      <c r="B109" s="86"/>
      <c r="C109" s="71"/>
      <c r="D109" s="481" t="s">
        <v>884</v>
      </c>
      <c r="E109" s="482"/>
      <c r="F109" s="483" t="s">
        <v>885</v>
      </c>
      <c r="G109" s="483"/>
      <c r="H109" s="86"/>
      <c r="I109" s="77"/>
      <c r="J109" s="77"/>
      <c r="K109" s="78"/>
      <c r="L109" s="78"/>
      <c r="M109" s="77"/>
      <c r="N109" s="77"/>
      <c r="O109" s="77"/>
    </row>
    <row r="110" spans="1:68" ht="23.25" hidden="1">
      <c r="A110" s="77"/>
      <c r="B110" s="86"/>
      <c r="C110" s="82"/>
      <c r="D110" s="481" t="s">
        <v>886</v>
      </c>
      <c r="E110" s="482"/>
      <c r="F110" s="483" t="s">
        <v>887</v>
      </c>
      <c r="G110" s="483" t="s">
        <v>887</v>
      </c>
      <c r="H110" s="86"/>
      <c r="I110" s="77"/>
      <c r="J110" s="77"/>
      <c r="K110" s="78"/>
      <c r="L110" s="78"/>
      <c r="M110" s="77"/>
      <c r="N110" s="77"/>
      <c r="O110" s="77"/>
      <c r="BN110" s="83"/>
      <c r="BP110" s="83"/>
    </row>
    <row r="111" spans="1:68" hidden="1">
      <c r="A111" s="77"/>
      <c r="B111" s="86"/>
      <c r="C111" s="82"/>
      <c r="D111" s="481" t="s">
        <v>888</v>
      </c>
      <c r="E111" s="482"/>
      <c r="F111" s="483" t="s">
        <v>889</v>
      </c>
      <c r="G111" s="483" t="s">
        <v>889</v>
      </c>
      <c r="H111" s="86"/>
      <c r="I111" s="77"/>
      <c r="J111" s="87"/>
      <c r="K111" s="78"/>
      <c r="L111" s="78"/>
      <c r="M111" s="77"/>
      <c r="N111" s="77"/>
      <c r="O111" s="77"/>
    </row>
    <row r="112" spans="1:68" hidden="1">
      <c r="A112" s="77"/>
      <c r="B112" s="86"/>
      <c r="C112" s="82"/>
      <c r="D112" s="481" t="s">
        <v>882</v>
      </c>
      <c r="E112" s="482"/>
      <c r="F112" s="483" t="s">
        <v>882</v>
      </c>
      <c r="G112" s="483" t="s">
        <v>882</v>
      </c>
      <c r="H112" s="86"/>
      <c r="I112" s="77"/>
      <c r="J112" s="77"/>
      <c r="K112" s="78"/>
      <c r="L112" s="78"/>
      <c r="M112" s="77"/>
      <c r="N112" s="77"/>
      <c r="O112" s="77"/>
    </row>
    <row r="113" spans="1:68" hidden="1">
      <c r="A113" s="77"/>
      <c r="B113" s="86"/>
      <c r="C113" s="82"/>
      <c r="D113" s="481" t="s">
        <v>890</v>
      </c>
      <c r="E113" s="482"/>
      <c r="F113" s="483">
        <v>91819</v>
      </c>
      <c r="G113" s="483">
        <v>91819</v>
      </c>
      <c r="H113" s="86"/>
      <c r="I113" s="77"/>
      <c r="J113" s="77"/>
      <c r="K113" s="78"/>
      <c r="L113" s="78"/>
      <c r="M113" s="77"/>
      <c r="N113" s="77"/>
      <c r="O113" s="77"/>
      <c r="BM113" s="76" t="s">
        <v>250</v>
      </c>
      <c r="BN113" s="76" t="e">
        <f>BN118-BN108</f>
        <v>#REF!</v>
      </c>
      <c r="BP113" s="76">
        <f>BP118-BP108</f>
        <v>1300000</v>
      </c>
    </row>
    <row r="114" spans="1:68" hidden="1">
      <c r="A114" s="77"/>
      <c r="B114" s="86"/>
      <c r="C114" s="82"/>
      <c r="D114" s="481" t="s">
        <v>891</v>
      </c>
      <c r="E114" s="482"/>
      <c r="F114" s="483" t="s">
        <v>882</v>
      </c>
      <c r="G114" s="483" t="s">
        <v>882</v>
      </c>
      <c r="H114" s="86"/>
      <c r="I114" s="77"/>
      <c r="J114" s="77"/>
      <c r="K114" s="78"/>
      <c r="L114" s="78"/>
      <c r="M114" s="77"/>
      <c r="N114" s="77"/>
      <c r="O114" s="77"/>
    </row>
    <row r="115" spans="1:68" hidden="1">
      <c r="A115" s="77"/>
      <c r="B115" s="86"/>
      <c r="C115" s="82"/>
      <c r="D115" s="481" t="s">
        <v>892</v>
      </c>
      <c r="E115" s="482"/>
      <c r="F115" s="483">
        <v>1118</v>
      </c>
      <c r="G115" s="483">
        <v>1118</v>
      </c>
      <c r="H115" s="86"/>
      <c r="I115" s="77"/>
      <c r="J115" s="77"/>
      <c r="K115" s="78"/>
      <c r="L115" s="78"/>
      <c r="M115" s="77"/>
      <c r="N115" s="77"/>
      <c r="O115" s="77"/>
    </row>
    <row r="116" spans="1:68" hidden="1">
      <c r="A116" s="77"/>
      <c r="B116" s="86"/>
      <c r="C116" s="82"/>
      <c r="D116" s="481" t="s">
        <v>893</v>
      </c>
      <c r="E116" s="482"/>
      <c r="F116" s="483">
        <v>-2038</v>
      </c>
      <c r="G116" s="483">
        <v>-2038</v>
      </c>
      <c r="H116" s="86"/>
      <c r="I116" s="77"/>
      <c r="J116" s="87"/>
      <c r="K116" s="78"/>
      <c r="L116" s="78"/>
      <c r="M116" s="77"/>
      <c r="N116" s="77"/>
      <c r="O116" s="77"/>
    </row>
    <row r="117" spans="1:68" hidden="1">
      <c r="A117" s="77"/>
      <c r="B117" s="86"/>
      <c r="C117" s="82"/>
      <c r="D117" s="481" t="s">
        <v>894</v>
      </c>
      <c r="E117" s="482"/>
      <c r="F117" s="483">
        <v>90899</v>
      </c>
      <c r="G117" s="483">
        <v>90899</v>
      </c>
      <c r="H117" s="86"/>
      <c r="I117" s="77"/>
      <c r="J117" s="87"/>
      <c r="K117" s="78"/>
      <c r="L117" s="78"/>
      <c r="M117" s="77"/>
      <c r="N117" s="77"/>
      <c r="O117" s="77"/>
    </row>
    <row r="118" spans="1:68" hidden="1">
      <c r="A118" s="77"/>
      <c r="B118" s="86"/>
      <c r="C118" s="82"/>
      <c r="D118" s="481" t="s">
        <v>895</v>
      </c>
      <c r="E118" s="482"/>
      <c r="F118" s="483">
        <v>-1684</v>
      </c>
      <c r="G118" s="484">
        <v>-1684</v>
      </c>
      <c r="H118" s="86"/>
      <c r="I118" s="77"/>
      <c r="J118" s="77"/>
      <c r="K118" s="78"/>
      <c r="L118" s="78"/>
      <c r="M118" s="77"/>
      <c r="N118" s="77"/>
      <c r="O118" s="77"/>
      <c r="BM118" s="76" t="s">
        <v>105</v>
      </c>
      <c r="BN118" s="76">
        <v>6300000</v>
      </c>
      <c r="BP118" s="76">
        <v>6300000</v>
      </c>
    </row>
    <row r="119" spans="1:68" hidden="1">
      <c r="A119" s="77"/>
      <c r="B119" s="86"/>
      <c r="C119" s="82"/>
      <c r="D119" s="481" t="s">
        <v>896</v>
      </c>
      <c r="E119" s="482"/>
      <c r="F119" s="483">
        <v>679208</v>
      </c>
      <c r="G119" s="484">
        <v>679208</v>
      </c>
      <c r="H119" s="86"/>
      <c r="I119" s="77"/>
      <c r="J119" s="77"/>
      <c r="K119" s="78"/>
      <c r="L119" s="78"/>
      <c r="M119" s="77"/>
      <c r="N119" s="77"/>
      <c r="O119" s="77"/>
    </row>
    <row r="120" spans="1:68" hidden="1">
      <c r="A120" s="77"/>
      <c r="B120" s="86"/>
      <c r="C120" s="82"/>
      <c r="D120" s="481" t="s">
        <v>897</v>
      </c>
      <c r="E120" s="482"/>
      <c r="F120" s="483">
        <v>130</v>
      </c>
      <c r="G120" s="484">
        <v>130</v>
      </c>
      <c r="H120" s="86"/>
      <c r="I120" s="77"/>
      <c r="J120" s="87"/>
      <c r="K120" s="78"/>
      <c r="L120" s="78"/>
      <c r="M120" s="77"/>
      <c r="N120" s="77"/>
      <c r="O120" s="77"/>
    </row>
    <row r="121" spans="1:68" hidden="1">
      <c r="A121" s="77"/>
      <c r="B121" s="86"/>
      <c r="C121" s="82"/>
      <c r="D121" s="481" t="s">
        <v>898</v>
      </c>
      <c r="E121" s="482"/>
      <c r="F121" s="483">
        <v>-7805</v>
      </c>
      <c r="G121" s="483">
        <v>-7805</v>
      </c>
      <c r="H121" s="86"/>
      <c r="I121" s="77"/>
      <c r="J121" s="87"/>
      <c r="K121" s="78"/>
      <c r="L121" s="78"/>
      <c r="M121" s="77"/>
      <c r="N121" s="77"/>
      <c r="O121" s="77"/>
    </row>
    <row r="122" spans="1:68" hidden="1">
      <c r="A122" s="77"/>
      <c r="B122" s="86"/>
      <c r="C122" s="82"/>
      <c r="D122" s="481" t="s">
        <v>899</v>
      </c>
      <c r="E122" s="482"/>
      <c r="F122" s="483">
        <v>0</v>
      </c>
      <c r="G122" s="483">
        <v>0</v>
      </c>
      <c r="H122" s="86"/>
      <c r="I122" s="77"/>
      <c r="J122" s="77"/>
      <c r="K122" s="78"/>
      <c r="L122" s="78"/>
      <c r="M122" s="77"/>
      <c r="N122" s="77"/>
      <c r="O122" s="77"/>
    </row>
    <row r="123" spans="1:68" hidden="1">
      <c r="A123" s="77"/>
      <c r="B123" s="86"/>
      <c r="C123" s="82"/>
      <c r="D123" s="481" t="s">
        <v>900</v>
      </c>
      <c r="E123" s="482"/>
      <c r="F123" s="483">
        <v>7754</v>
      </c>
      <c r="G123" s="484">
        <v>7754</v>
      </c>
      <c r="H123" s="86"/>
      <c r="I123" s="77"/>
      <c r="J123" s="77"/>
      <c r="K123" s="78"/>
      <c r="L123" s="78"/>
      <c r="M123" s="77"/>
      <c r="N123" s="77"/>
      <c r="O123" s="77"/>
    </row>
    <row r="124" spans="1:68" hidden="1">
      <c r="A124" s="77"/>
      <c r="B124" s="86"/>
      <c r="C124" s="82"/>
      <c r="D124" s="481" t="s">
        <v>901</v>
      </c>
      <c r="E124" s="482"/>
      <c r="F124" s="483">
        <v>-2043</v>
      </c>
      <c r="G124" s="483">
        <v>-2043</v>
      </c>
      <c r="H124" s="86"/>
      <c r="I124" s="77"/>
      <c r="J124" s="87"/>
      <c r="K124" s="78"/>
      <c r="L124" s="78"/>
      <c r="M124" s="77"/>
      <c r="N124" s="77"/>
      <c r="O124" s="77"/>
    </row>
    <row r="125" spans="1:68" hidden="1">
      <c r="A125" s="77"/>
      <c r="B125" s="86"/>
      <c r="C125" s="82"/>
      <c r="D125" s="481" t="s">
        <v>902</v>
      </c>
      <c r="E125" s="482"/>
      <c r="F125" s="483">
        <v>691</v>
      </c>
      <c r="G125" s="484">
        <v>691</v>
      </c>
      <c r="H125" s="86"/>
      <c r="I125" s="77"/>
      <c r="J125" s="87"/>
      <c r="K125" s="78"/>
      <c r="L125" s="78"/>
      <c r="M125" s="77"/>
      <c r="N125" s="77"/>
      <c r="O125" s="77"/>
    </row>
    <row r="126" spans="1:68" hidden="1">
      <c r="A126" s="77"/>
      <c r="B126" s="86"/>
      <c r="C126" s="82"/>
      <c r="D126" s="481" t="s">
        <v>903</v>
      </c>
      <c r="E126" s="482"/>
      <c r="F126" s="483">
        <v>676251</v>
      </c>
      <c r="G126" s="483">
        <v>676251</v>
      </c>
      <c r="H126" s="86"/>
      <c r="I126" s="77"/>
      <c r="J126" s="87"/>
      <c r="K126" s="78"/>
      <c r="L126" s="78"/>
      <c r="M126" s="77"/>
      <c r="N126" s="77"/>
      <c r="O126" s="77"/>
    </row>
    <row r="127" spans="1:68" hidden="1">
      <c r="A127" s="77"/>
      <c r="B127" s="86"/>
      <c r="C127" s="82"/>
      <c r="D127" s="481" t="s">
        <v>904</v>
      </c>
      <c r="E127" s="482"/>
      <c r="F127" s="483" t="s">
        <v>882</v>
      </c>
      <c r="G127" s="483" t="s">
        <v>882</v>
      </c>
      <c r="H127" s="86"/>
      <c r="I127" s="77"/>
      <c r="J127" s="77"/>
      <c r="K127" s="78"/>
      <c r="L127" s="78"/>
      <c r="M127" s="77"/>
      <c r="N127" s="77"/>
      <c r="O127" s="77"/>
    </row>
    <row r="128" spans="1:68" hidden="1">
      <c r="A128" s="77"/>
      <c r="B128" s="86"/>
      <c r="C128" s="82"/>
      <c r="D128" s="481" t="s">
        <v>905</v>
      </c>
      <c r="E128" s="482"/>
      <c r="F128" s="483">
        <v>0</v>
      </c>
      <c r="G128" s="483">
        <v>0</v>
      </c>
      <c r="H128" s="86"/>
      <c r="I128" s="77"/>
      <c r="J128" s="77"/>
      <c r="K128" s="78"/>
      <c r="L128" s="78"/>
      <c r="M128" s="77"/>
      <c r="N128" s="77"/>
      <c r="O128" s="77"/>
    </row>
    <row r="129" spans="1:15" hidden="1">
      <c r="A129" s="77"/>
      <c r="B129" s="86"/>
      <c r="C129" s="82"/>
      <c r="D129" s="481" t="s">
        <v>906</v>
      </c>
      <c r="E129" s="482"/>
      <c r="F129" s="483">
        <v>0</v>
      </c>
      <c r="G129" s="483">
        <v>0</v>
      </c>
      <c r="H129" s="86"/>
      <c r="I129" s="77"/>
      <c r="J129" s="87"/>
      <c r="K129" s="78"/>
      <c r="L129" s="78"/>
      <c r="M129" s="77"/>
      <c r="N129" s="77"/>
      <c r="O129" s="77"/>
    </row>
    <row r="130" spans="1:15" hidden="1">
      <c r="A130" s="77"/>
      <c r="B130" s="86"/>
      <c r="C130" s="82"/>
      <c r="D130" s="481" t="s">
        <v>907</v>
      </c>
      <c r="E130" s="482"/>
      <c r="F130" s="483">
        <v>0</v>
      </c>
      <c r="G130" s="483">
        <v>0</v>
      </c>
      <c r="H130" s="86"/>
      <c r="I130" s="77"/>
      <c r="J130" s="87"/>
      <c r="K130" s="78"/>
      <c r="L130" s="78"/>
      <c r="M130" s="77"/>
      <c r="N130" s="77"/>
      <c r="O130" s="77"/>
    </row>
    <row r="131" spans="1:15" hidden="1">
      <c r="A131" s="77"/>
      <c r="B131" s="86"/>
      <c r="C131" s="82"/>
      <c r="D131" s="481" t="s">
        <v>908</v>
      </c>
      <c r="E131" s="482"/>
      <c r="F131" s="483">
        <v>0</v>
      </c>
      <c r="G131" s="483">
        <v>0</v>
      </c>
      <c r="H131" s="86"/>
      <c r="I131" s="77"/>
      <c r="J131" s="77"/>
      <c r="K131" s="78"/>
      <c r="L131" s="78"/>
      <c r="M131" s="77"/>
      <c r="N131" s="77"/>
      <c r="O131" s="77"/>
    </row>
    <row r="132" spans="1:15" hidden="1">
      <c r="A132" s="77"/>
      <c r="B132" s="86"/>
      <c r="C132" s="82"/>
      <c r="D132" s="481" t="s">
        <v>909</v>
      </c>
      <c r="E132" s="482"/>
      <c r="F132" s="483">
        <v>767150</v>
      </c>
      <c r="G132" s="483">
        <v>767150</v>
      </c>
      <c r="H132" s="86"/>
      <c r="I132" s="77"/>
      <c r="J132" s="77"/>
      <c r="K132" s="78"/>
      <c r="L132" s="78"/>
      <c r="M132" s="77"/>
      <c r="N132" s="77"/>
      <c r="O132" s="77"/>
    </row>
    <row r="133" spans="1:15" hidden="1">
      <c r="A133" s="77"/>
      <c r="B133" s="86"/>
      <c r="C133" s="82"/>
      <c r="D133" s="481" t="s">
        <v>910</v>
      </c>
      <c r="E133" s="482"/>
      <c r="F133" s="483">
        <v>385575</v>
      </c>
      <c r="G133" s="483">
        <v>385575</v>
      </c>
      <c r="H133" s="86"/>
      <c r="I133" s="77"/>
      <c r="J133" s="87"/>
      <c r="K133" s="78"/>
      <c r="L133" s="78"/>
      <c r="M133" s="77"/>
      <c r="N133" s="77"/>
      <c r="O133" s="77"/>
    </row>
    <row r="134" spans="1:15" hidden="1">
      <c r="A134" s="77"/>
      <c r="B134" s="86"/>
      <c r="C134" s="82"/>
      <c r="D134" s="481" t="s">
        <v>911</v>
      </c>
      <c r="E134" s="482"/>
      <c r="F134" s="483">
        <v>1152725</v>
      </c>
      <c r="G134" s="483">
        <v>1152725</v>
      </c>
      <c r="H134" s="86"/>
      <c r="I134" s="77"/>
      <c r="J134" s="87"/>
      <c r="K134" s="78"/>
      <c r="L134" s="78"/>
      <c r="M134" s="77"/>
      <c r="N134" s="77"/>
      <c r="O134" s="77"/>
    </row>
    <row r="135" spans="1:15" hidden="1">
      <c r="A135" s="77"/>
      <c r="B135" s="86"/>
      <c r="C135" s="82"/>
      <c r="D135" s="102"/>
      <c r="E135" s="77"/>
      <c r="F135" s="77"/>
      <c r="G135" s="86"/>
      <c r="H135" s="86"/>
      <c r="I135" s="77"/>
      <c r="J135" s="87"/>
      <c r="K135" s="78"/>
      <c r="L135" s="78"/>
      <c r="M135" s="77"/>
      <c r="N135" s="77"/>
      <c r="O135" s="77"/>
    </row>
    <row r="136" spans="1:15" hidden="1">
      <c r="A136" s="77"/>
      <c r="B136" s="86"/>
      <c r="C136" s="82"/>
      <c r="D136" s="102"/>
      <c r="E136" s="77"/>
      <c r="F136" s="77"/>
      <c r="G136" s="86"/>
      <c r="H136" s="86"/>
      <c r="I136" s="77"/>
      <c r="J136" s="87"/>
      <c r="K136" s="78"/>
      <c r="L136" s="78"/>
      <c r="M136" s="77"/>
      <c r="N136" s="77"/>
      <c r="O136" s="77"/>
    </row>
    <row r="137" spans="1:15" hidden="1">
      <c r="A137" s="77"/>
      <c r="B137" s="86"/>
      <c r="C137" s="82"/>
      <c r="D137" s="102"/>
      <c r="E137" s="77"/>
      <c r="F137" s="77"/>
      <c r="G137" s="86"/>
      <c r="H137" s="86"/>
      <c r="I137" s="77"/>
      <c r="J137" s="77"/>
      <c r="K137" s="78"/>
      <c r="L137" s="78"/>
      <c r="M137" s="77"/>
      <c r="N137" s="77"/>
      <c r="O137" s="77"/>
    </row>
    <row r="138" spans="1:15" hidden="1">
      <c r="A138" s="77"/>
      <c r="B138" s="86"/>
      <c r="C138" s="82"/>
      <c r="D138" s="102"/>
      <c r="E138" s="77"/>
      <c r="F138" s="77"/>
      <c r="G138" s="86"/>
      <c r="H138" s="86"/>
      <c r="I138" s="77"/>
      <c r="J138" s="77"/>
      <c r="K138" s="78"/>
      <c r="L138" s="78"/>
      <c r="M138" s="77"/>
      <c r="N138" s="77"/>
      <c r="O138" s="77"/>
    </row>
    <row r="139" spans="1:15" hidden="1">
      <c r="A139" s="77"/>
      <c r="B139" s="86"/>
      <c r="C139" s="82"/>
      <c r="D139" s="86"/>
      <c r="E139" s="86"/>
      <c r="F139" s="86"/>
      <c r="G139" s="86"/>
      <c r="H139" s="86"/>
      <c r="I139" s="77"/>
      <c r="J139" s="77"/>
      <c r="K139" s="78"/>
      <c r="L139" s="78"/>
      <c r="M139" s="77"/>
      <c r="N139" s="77"/>
      <c r="O139" s="77"/>
    </row>
    <row r="140" spans="1:15" hidden="1">
      <c r="A140" s="77"/>
      <c r="B140" s="86"/>
      <c r="C140" s="100"/>
      <c r="D140" s="71"/>
      <c r="E140" s="71"/>
      <c r="F140" s="71"/>
      <c r="G140" s="86"/>
      <c r="H140" s="86"/>
      <c r="I140" s="77"/>
      <c r="J140" s="77"/>
      <c r="K140" s="78"/>
      <c r="L140" s="78"/>
      <c r="M140" s="77"/>
      <c r="N140" s="77"/>
      <c r="O140" s="77"/>
    </row>
    <row r="141" spans="1:15" hidden="1">
      <c r="A141" s="77"/>
      <c r="B141" s="86"/>
      <c r="C141" s="100"/>
      <c r="D141" s="100"/>
      <c r="E141" s="101"/>
      <c r="F141" s="101"/>
      <c r="G141" s="86"/>
      <c r="H141" s="86"/>
      <c r="I141" s="77"/>
      <c r="J141" s="77"/>
      <c r="K141" s="78"/>
      <c r="L141" s="78"/>
      <c r="M141" s="77"/>
      <c r="N141" s="77"/>
      <c r="O141" s="77"/>
    </row>
    <row r="142" spans="1:15" hidden="1">
      <c r="A142" s="77"/>
      <c r="B142" s="86"/>
      <c r="C142" s="100"/>
      <c r="D142" s="100"/>
      <c r="E142" s="78"/>
      <c r="F142" s="78"/>
      <c r="G142" s="86"/>
      <c r="H142" s="86"/>
      <c r="I142" s="77"/>
      <c r="J142" s="77"/>
      <c r="K142" s="78"/>
      <c r="L142" s="78"/>
      <c r="M142" s="77"/>
      <c r="N142" s="77"/>
      <c r="O142" s="77"/>
    </row>
    <row r="143" spans="1:15" hidden="1">
      <c r="A143" s="77"/>
      <c r="B143" s="86"/>
      <c r="C143" s="100"/>
      <c r="D143" s="100"/>
      <c r="E143" s="78"/>
      <c r="F143" s="78"/>
      <c r="G143" s="86"/>
      <c r="H143" s="86"/>
      <c r="I143" s="77"/>
      <c r="J143" s="77"/>
      <c r="K143" s="78"/>
      <c r="L143" s="78"/>
      <c r="M143" s="77"/>
      <c r="N143" s="77"/>
      <c r="O143" s="77"/>
    </row>
    <row r="144" spans="1:15" hidden="1">
      <c r="A144" s="77"/>
      <c r="B144" s="86"/>
      <c r="C144" s="100"/>
      <c r="D144" s="100"/>
      <c r="E144" s="78"/>
      <c r="F144" s="78"/>
      <c r="G144" s="86"/>
      <c r="H144" s="86"/>
      <c r="I144" s="77"/>
      <c r="J144" s="77"/>
      <c r="K144" s="77"/>
      <c r="L144" s="77"/>
      <c r="M144" s="77"/>
      <c r="N144" s="77"/>
      <c r="O144" s="77"/>
    </row>
    <row r="145" spans="1:15" hidden="1">
      <c r="A145" s="77"/>
      <c r="B145" s="86"/>
      <c r="C145" s="100"/>
      <c r="D145" s="100"/>
      <c r="E145" s="78"/>
      <c r="F145" s="78"/>
      <c r="G145" s="86"/>
      <c r="H145" s="86"/>
      <c r="I145" s="77"/>
      <c r="J145" s="77"/>
      <c r="K145" s="77"/>
      <c r="L145" s="77"/>
      <c r="M145" s="77"/>
      <c r="N145" s="77"/>
      <c r="O145" s="77"/>
    </row>
    <row r="146" spans="1:15" hidden="1">
      <c r="A146" s="77"/>
      <c r="B146" s="86"/>
      <c r="C146" s="100"/>
      <c r="D146" s="100"/>
      <c r="E146" s="78"/>
      <c r="F146" s="78"/>
      <c r="G146" s="86"/>
      <c r="H146" s="86"/>
      <c r="I146" s="77"/>
      <c r="J146" s="77"/>
      <c r="K146" s="77"/>
      <c r="L146" s="77"/>
      <c r="M146" s="77"/>
      <c r="N146" s="77"/>
      <c r="O146" s="77"/>
    </row>
    <row r="147" spans="1:15" hidden="1">
      <c r="A147" s="77"/>
      <c r="B147" s="86"/>
      <c r="C147" s="100"/>
      <c r="D147" s="103"/>
      <c r="E147" s="99"/>
      <c r="F147" s="99"/>
      <c r="G147" s="86"/>
      <c r="H147" s="82"/>
      <c r="I147" s="77"/>
      <c r="J147" s="77"/>
      <c r="K147" s="77"/>
      <c r="L147" s="77"/>
      <c r="M147" s="77"/>
      <c r="N147" s="77"/>
      <c r="O147" s="77"/>
    </row>
    <row r="148" spans="1:15" hidden="1">
      <c r="A148" s="77"/>
      <c r="B148" s="86"/>
      <c r="C148" s="100"/>
      <c r="D148" s="100"/>
      <c r="E148" s="101"/>
      <c r="F148" s="101"/>
      <c r="G148" s="86"/>
      <c r="H148" s="86"/>
      <c r="I148" s="77"/>
      <c r="J148" s="77"/>
      <c r="K148" s="77"/>
      <c r="L148" s="77"/>
      <c r="M148" s="77"/>
      <c r="N148" s="77"/>
      <c r="O148" s="77"/>
    </row>
    <row r="149" spans="1:15" hidden="1">
      <c r="A149" s="77"/>
      <c r="B149" s="86"/>
      <c r="C149" s="100"/>
      <c r="D149" s="100"/>
      <c r="E149" s="101"/>
      <c r="F149" s="101"/>
      <c r="G149" s="86"/>
      <c r="H149" s="86"/>
      <c r="I149" s="77"/>
      <c r="J149" s="77"/>
      <c r="K149" s="77"/>
      <c r="L149" s="77"/>
      <c r="M149" s="77"/>
      <c r="N149" s="77"/>
      <c r="O149" s="77"/>
    </row>
    <row r="150" spans="1:15" hidden="1">
      <c r="A150" s="77"/>
      <c r="B150" s="86"/>
      <c r="C150" s="100"/>
      <c r="D150" s="100"/>
      <c r="E150" s="101"/>
      <c r="F150" s="101"/>
      <c r="G150" s="86"/>
      <c r="H150" s="86"/>
      <c r="I150" s="77"/>
      <c r="J150" s="77"/>
      <c r="K150" s="77"/>
      <c r="L150" s="77"/>
      <c r="M150" s="77"/>
      <c r="N150" s="77"/>
      <c r="O150" s="77"/>
    </row>
    <row r="151" spans="1:15" hidden="1">
      <c r="A151" s="77"/>
      <c r="B151" s="86"/>
      <c r="C151" s="100"/>
      <c r="D151" s="100"/>
      <c r="E151" s="86"/>
      <c r="F151" s="86"/>
      <c r="G151" s="86"/>
      <c r="H151" s="86"/>
      <c r="I151" s="77"/>
      <c r="J151" s="77"/>
      <c r="K151" s="77"/>
      <c r="L151" s="77"/>
      <c r="M151" s="77"/>
      <c r="N151" s="77"/>
      <c r="O151" s="77"/>
    </row>
    <row r="152" spans="1:15" hidden="1">
      <c r="A152" s="77"/>
      <c r="B152" s="86"/>
      <c r="C152" s="104"/>
      <c r="D152" s="75"/>
      <c r="E152" s="104"/>
      <c r="F152" s="104"/>
      <c r="G152" s="86"/>
      <c r="H152" s="86"/>
      <c r="I152" s="77"/>
      <c r="J152" s="77"/>
      <c r="K152" s="77"/>
      <c r="L152" s="77"/>
      <c r="M152" s="77"/>
      <c r="N152" s="77"/>
      <c r="O152" s="77"/>
    </row>
    <row r="153" spans="1:15" hidden="1">
      <c r="A153" s="77"/>
      <c r="B153" s="86"/>
      <c r="C153" s="104"/>
      <c r="D153" s="75"/>
      <c r="E153" s="104"/>
      <c r="F153" s="104"/>
      <c r="G153" s="86"/>
      <c r="H153" s="86"/>
      <c r="I153" s="77"/>
      <c r="J153" s="77"/>
      <c r="K153" s="77"/>
      <c r="L153" s="77"/>
      <c r="M153" s="77"/>
      <c r="N153" s="77"/>
      <c r="O153" s="77"/>
    </row>
    <row r="154" spans="1:15" hidden="1">
      <c r="A154" s="77"/>
      <c r="B154" s="86"/>
      <c r="C154" s="100"/>
      <c r="D154" s="100"/>
      <c r="E154" s="101"/>
      <c r="F154" s="101"/>
      <c r="G154" s="86"/>
      <c r="H154" s="86"/>
      <c r="I154" s="77"/>
      <c r="J154" s="77"/>
      <c r="K154" s="77"/>
      <c r="L154" s="77"/>
      <c r="M154" s="77"/>
      <c r="N154" s="77"/>
      <c r="O154" s="77"/>
    </row>
    <row r="155" spans="1:15" hidden="1">
      <c r="A155" s="77"/>
      <c r="B155" s="86"/>
      <c r="C155" s="100"/>
      <c r="D155" s="100"/>
      <c r="E155" s="101"/>
      <c r="F155" s="101"/>
      <c r="G155" s="86"/>
      <c r="H155" s="86"/>
      <c r="I155" s="77"/>
      <c r="J155" s="77"/>
      <c r="K155" s="77"/>
      <c r="L155" s="77"/>
      <c r="M155" s="77"/>
      <c r="N155" s="77"/>
      <c r="O155" s="77"/>
    </row>
    <row r="156" spans="1:15" hidden="1">
      <c r="A156" s="77"/>
      <c r="B156" s="86"/>
      <c r="C156" s="100"/>
      <c r="D156" s="100"/>
      <c r="E156" s="101"/>
      <c r="F156" s="101"/>
      <c r="G156" s="86"/>
      <c r="H156" s="86"/>
      <c r="I156" s="77"/>
      <c r="J156" s="77"/>
      <c r="K156" s="77"/>
      <c r="L156" s="77"/>
      <c r="M156" s="77"/>
      <c r="N156" s="77"/>
      <c r="O156" s="77"/>
    </row>
    <row r="157" spans="1:15" hidden="1">
      <c r="A157" s="77"/>
      <c r="B157" s="86"/>
      <c r="C157" s="100"/>
      <c r="D157" s="100"/>
      <c r="E157" s="101"/>
      <c r="F157" s="101"/>
      <c r="G157" s="86"/>
      <c r="H157" s="86"/>
      <c r="I157" s="77"/>
      <c r="J157" s="77"/>
      <c r="K157" s="77"/>
      <c r="L157" s="77"/>
      <c r="M157" s="77"/>
      <c r="N157" s="77"/>
      <c r="O157" s="77"/>
    </row>
    <row r="158" spans="1:15" hidden="1">
      <c r="A158" s="77"/>
      <c r="B158" s="86"/>
      <c r="C158" s="100"/>
      <c r="D158" s="100"/>
      <c r="E158" s="101"/>
      <c r="F158" s="101"/>
      <c r="G158" s="86"/>
      <c r="H158" s="86"/>
      <c r="I158" s="77"/>
      <c r="J158" s="77"/>
      <c r="K158" s="77"/>
      <c r="L158" s="77"/>
      <c r="M158" s="77"/>
      <c r="N158" s="77"/>
      <c r="O158" s="77"/>
    </row>
    <row r="159" spans="1:15" hidden="1">
      <c r="A159" s="77"/>
      <c r="B159" s="86"/>
      <c r="C159" s="100"/>
      <c r="D159" s="100"/>
      <c r="E159" s="101"/>
      <c r="F159" s="101"/>
      <c r="G159" s="86"/>
      <c r="H159" s="86"/>
      <c r="I159" s="77"/>
      <c r="J159" s="77"/>
      <c r="K159" s="77"/>
      <c r="L159" s="77"/>
      <c r="M159" s="77"/>
      <c r="N159" s="77"/>
      <c r="O159" s="77"/>
    </row>
    <row r="160" spans="1:15" hidden="1">
      <c r="A160" s="77"/>
      <c r="B160" s="86"/>
      <c r="C160" s="100"/>
      <c r="D160" s="100"/>
      <c r="E160" s="101"/>
      <c r="F160" s="101"/>
      <c r="G160" s="86"/>
      <c r="H160" s="86"/>
      <c r="I160" s="77"/>
      <c r="J160" s="77"/>
      <c r="K160" s="77"/>
      <c r="L160" s="77"/>
      <c r="M160" s="77"/>
      <c r="N160" s="77"/>
      <c r="O160" s="77"/>
    </row>
    <row r="161" spans="1:15" hidden="1">
      <c r="A161" s="77"/>
      <c r="B161" s="86"/>
      <c r="C161" s="100"/>
      <c r="D161" s="100"/>
      <c r="E161" s="101"/>
      <c r="F161" s="101"/>
      <c r="G161" s="86"/>
      <c r="H161" s="86"/>
      <c r="I161" s="77"/>
      <c r="J161" s="77"/>
      <c r="K161" s="77"/>
      <c r="L161" s="77"/>
      <c r="M161" s="77"/>
      <c r="N161" s="77"/>
      <c r="O161" s="77"/>
    </row>
    <row r="162" spans="1:15" hidden="1">
      <c r="A162" s="77"/>
      <c r="B162" s="86"/>
      <c r="C162" s="100"/>
      <c r="D162" s="100"/>
      <c r="E162" s="101"/>
      <c r="F162" s="101"/>
      <c r="G162" s="86"/>
      <c r="H162" s="86"/>
      <c r="I162" s="77"/>
      <c r="J162" s="77"/>
      <c r="K162" s="77"/>
      <c r="L162" s="77"/>
      <c r="M162" s="77"/>
      <c r="N162" s="77"/>
      <c r="O162" s="77"/>
    </row>
    <row r="163" spans="1:15" hidden="1">
      <c r="A163" s="77"/>
      <c r="B163" s="86"/>
      <c r="C163" s="100"/>
      <c r="D163" s="100"/>
      <c r="E163" s="101"/>
      <c r="F163" s="101"/>
      <c r="G163" s="86"/>
      <c r="H163" s="86"/>
      <c r="I163" s="77"/>
      <c r="J163" s="77"/>
      <c r="K163" s="77"/>
      <c r="L163" s="77"/>
      <c r="M163" s="77"/>
      <c r="N163" s="77"/>
      <c r="O163" s="77"/>
    </row>
    <row r="164" spans="1:15" hidden="1">
      <c r="A164" s="77"/>
      <c r="B164" s="86"/>
      <c r="C164" s="100"/>
      <c r="D164" s="100"/>
      <c r="E164" s="101"/>
      <c r="F164" s="101"/>
      <c r="G164" s="86"/>
      <c r="H164" s="86"/>
      <c r="I164" s="77"/>
      <c r="J164" s="77"/>
      <c r="K164" s="77"/>
      <c r="L164" s="77"/>
      <c r="M164" s="77"/>
      <c r="N164" s="77"/>
      <c r="O164" s="77"/>
    </row>
    <row r="165" spans="1:15" hidden="1">
      <c r="A165" s="77"/>
      <c r="B165" s="86"/>
      <c r="C165" s="100"/>
      <c r="D165" s="100"/>
      <c r="E165" s="101"/>
      <c r="F165" s="101"/>
      <c r="G165" s="86"/>
      <c r="H165" s="86"/>
      <c r="I165" s="77"/>
      <c r="J165" s="77"/>
      <c r="K165" s="77"/>
      <c r="L165" s="77"/>
      <c r="M165" s="77"/>
      <c r="N165" s="77"/>
      <c r="O165" s="77"/>
    </row>
    <row r="166" spans="1:15" hidden="1">
      <c r="A166" s="77"/>
      <c r="B166" s="86"/>
      <c r="C166" s="100"/>
      <c r="D166" s="100"/>
      <c r="E166" s="101"/>
      <c r="F166" s="101"/>
      <c r="G166" s="86"/>
      <c r="H166" s="86"/>
      <c r="I166" s="77"/>
      <c r="J166" s="77"/>
      <c r="K166" s="77"/>
      <c r="L166" s="77"/>
      <c r="M166" s="77"/>
      <c r="N166" s="77"/>
      <c r="O166" s="77"/>
    </row>
    <row r="167" spans="1:15" hidden="1">
      <c r="A167" s="77"/>
      <c r="B167" s="86"/>
      <c r="C167" s="100"/>
      <c r="D167" s="100"/>
      <c r="E167" s="101"/>
      <c r="F167" s="101"/>
      <c r="G167" s="86"/>
      <c r="H167" s="86"/>
      <c r="I167" s="77"/>
      <c r="J167" s="77"/>
      <c r="K167" s="77"/>
      <c r="L167" s="77"/>
      <c r="M167" s="77"/>
      <c r="N167" s="77"/>
      <c r="O167" s="77"/>
    </row>
    <row r="168" spans="1:15" hidden="1">
      <c r="A168" s="77"/>
      <c r="B168" s="86"/>
      <c r="C168" s="100"/>
      <c r="D168" s="100"/>
      <c r="E168" s="101"/>
      <c r="F168" s="101"/>
      <c r="G168" s="86"/>
      <c r="H168" s="86"/>
      <c r="I168" s="77"/>
      <c r="J168" s="77"/>
      <c r="K168" s="77"/>
      <c r="L168" s="77"/>
      <c r="M168" s="77"/>
      <c r="N168" s="77"/>
      <c r="O168" s="77"/>
    </row>
    <row r="169" spans="1:15">
      <c r="A169" s="77"/>
      <c r="B169" s="86"/>
      <c r="C169" s="100"/>
      <c r="D169" s="100"/>
      <c r="E169" s="101"/>
      <c r="F169" s="101"/>
      <c r="G169" s="86"/>
      <c r="H169" s="86"/>
      <c r="I169" s="77"/>
      <c r="J169" s="77"/>
      <c r="K169" s="77"/>
      <c r="L169" s="77"/>
      <c r="M169" s="77"/>
      <c r="N169" s="77"/>
      <c r="O169" s="77"/>
    </row>
    <row r="170" spans="1:15">
      <c r="A170" s="77"/>
      <c r="B170" s="86"/>
      <c r="C170" s="100"/>
      <c r="D170" s="100"/>
      <c r="E170" s="101"/>
      <c r="F170" s="101"/>
      <c r="G170" s="86"/>
      <c r="H170" s="86"/>
      <c r="I170" s="77"/>
      <c r="J170" s="77"/>
      <c r="K170" s="77"/>
      <c r="L170" s="77"/>
      <c r="M170" s="77"/>
      <c r="N170" s="77"/>
      <c r="O170" s="77"/>
    </row>
    <row r="171" spans="1:15">
      <c r="A171" s="77"/>
      <c r="B171" s="86"/>
      <c r="C171" s="100"/>
      <c r="D171" s="100"/>
      <c r="E171" s="99"/>
      <c r="F171" s="99"/>
      <c r="G171" s="86"/>
      <c r="H171" s="86"/>
      <c r="I171" s="77"/>
      <c r="J171" s="77"/>
      <c r="K171" s="77"/>
      <c r="L171" s="77"/>
      <c r="M171" s="77"/>
      <c r="N171" s="77"/>
      <c r="O171" s="77"/>
    </row>
    <row r="172" spans="1:15">
      <c r="A172" s="77"/>
      <c r="B172" s="86"/>
      <c r="C172" s="100"/>
      <c r="D172" s="100"/>
      <c r="E172" s="101"/>
      <c r="F172" s="101"/>
      <c r="G172" s="86"/>
      <c r="H172" s="86"/>
      <c r="I172" s="77"/>
      <c r="J172" s="77"/>
      <c r="K172" s="77"/>
      <c r="L172" s="77"/>
      <c r="M172" s="77"/>
      <c r="N172" s="77"/>
      <c r="O172" s="77"/>
    </row>
    <row r="173" spans="1:15">
      <c r="A173" s="77"/>
      <c r="B173" s="86"/>
      <c r="C173" s="100"/>
      <c r="D173" s="100"/>
      <c r="E173" s="101"/>
      <c r="F173" s="101"/>
      <c r="G173" s="86"/>
      <c r="H173" s="86"/>
      <c r="I173" s="77"/>
      <c r="J173" s="77"/>
      <c r="K173" s="77"/>
      <c r="L173" s="77"/>
      <c r="M173" s="77"/>
      <c r="N173" s="77"/>
      <c r="O173" s="77"/>
    </row>
    <row r="174" spans="1:15">
      <c r="A174" s="77"/>
      <c r="B174" s="86"/>
      <c r="C174" s="100"/>
      <c r="D174" s="100"/>
      <c r="E174" s="101"/>
      <c r="F174" s="101"/>
      <c r="G174" s="86"/>
      <c r="H174" s="86"/>
      <c r="I174" s="77"/>
      <c r="J174" s="77"/>
      <c r="K174" s="77"/>
      <c r="L174" s="77"/>
      <c r="M174" s="77"/>
      <c r="N174" s="77"/>
      <c r="O174" s="77"/>
    </row>
    <row r="175" spans="1:15">
      <c r="A175" s="77"/>
      <c r="B175" s="86"/>
      <c r="C175" s="100"/>
      <c r="D175" s="100"/>
      <c r="E175" s="101"/>
      <c r="F175" s="101"/>
      <c r="G175" s="86"/>
      <c r="H175" s="86"/>
      <c r="I175" s="77"/>
      <c r="J175" s="77"/>
      <c r="K175" s="77"/>
      <c r="L175" s="77"/>
      <c r="M175" s="77"/>
      <c r="N175" s="77"/>
      <c r="O175" s="77"/>
    </row>
    <row r="176" spans="1:15">
      <c r="A176" s="77"/>
      <c r="B176" s="86"/>
      <c r="C176" s="100"/>
      <c r="D176" s="100"/>
      <c r="E176" s="104"/>
      <c r="F176" s="104"/>
      <c r="G176" s="86"/>
      <c r="H176" s="86"/>
      <c r="I176" s="77"/>
      <c r="J176" s="77"/>
      <c r="K176" s="77"/>
      <c r="L176" s="77"/>
      <c r="M176" s="77"/>
      <c r="N176" s="77"/>
      <c r="O176" s="77"/>
    </row>
    <row r="177" spans="1:15">
      <c r="A177" s="77"/>
      <c r="B177" s="86"/>
      <c r="C177" s="100"/>
      <c r="D177" s="100"/>
      <c r="E177" s="104"/>
      <c r="F177" s="104"/>
      <c r="G177" s="86"/>
      <c r="H177" s="86"/>
      <c r="I177" s="77"/>
      <c r="J177" s="77"/>
      <c r="K177" s="77"/>
      <c r="L177" s="77"/>
      <c r="M177" s="77"/>
      <c r="N177" s="77"/>
      <c r="O177" s="77"/>
    </row>
    <row r="178" spans="1:15">
      <c r="A178" s="77"/>
      <c r="B178" s="86"/>
      <c r="C178" s="100"/>
      <c r="D178" s="100"/>
      <c r="E178" s="71"/>
      <c r="F178" s="71"/>
      <c r="G178" s="86"/>
      <c r="H178" s="86"/>
      <c r="I178" s="77"/>
      <c r="J178" s="77"/>
      <c r="K178" s="77"/>
      <c r="L178" s="77"/>
      <c r="M178" s="77"/>
      <c r="N178" s="77"/>
      <c r="O178" s="77"/>
    </row>
    <row r="179" spans="1:15">
      <c r="A179" s="77"/>
      <c r="B179" s="86"/>
      <c r="C179" s="100"/>
      <c r="D179" s="100"/>
      <c r="E179" s="71"/>
      <c r="F179" s="71"/>
      <c r="G179" s="86"/>
      <c r="H179" s="86"/>
      <c r="I179" s="77"/>
      <c r="J179" s="77"/>
      <c r="K179" s="77"/>
      <c r="L179" s="77"/>
      <c r="M179" s="77"/>
      <c r="N179" s="77"/>
      <c r="O179" s="77"/>
    </row>
    <row r="180" spans="1:15">
      <c r="A180" s="77"/>
      <c r="B180" s="86"/>
      <c r="C180" s="100"/>
      <c r="D180" s="100"/>
      <c r="E180" s="71"/>
      <c r="F180" s="71"/>
      <c r="G180" s="86"/>
      <c r="H180" s="86"/>
      <c r="I180" s="77"/>
      <c r="J180" s="77"/>
      <c r="K180" s="77"/>
      <c r="L180" s="77"/>
      <c r="M180" s="77"/>
      <c r="N180" s="77"/>
      <c r="O180" s="77"/>
    </row>
    <row r="181" spans="1:15">
      <c r="A181" s="77"/>
      <c r="B181" s="86"/>
      <c r="C181" s="100"/>
      <c r="D181" s="100"/>
      <c r="E181" s="104"/>
      <c r="F181" s="104"/>
      <c r="G181" s="86"/>
      <c r="H181" s="86"/>
      <c r="I181" s="77"/>
      <c r="J181" s="77"/>
      <c r="K181" s="77"/>
      <c r="L181" s="77"/>
      <c r="M181" s="77"/>
      <c r="N181" s="77"/>
      <c r="O181" s="77"/>
    </row>
    <row r="182" spans="1:15">
      <c r="A182" s="77"/>
      <c r="B182" s="86"/>
      <c r="C182" s="100"/>
      <c r="D182" s="100"/>
      <c r="E182" s="104"/>
      <c r="F182" s="104"/>
      <c r="G182" s="86"/>
      <c r="H182" s="86"/>
      <c r="I182" s="77"/>
      <c r="J182" s="77"/>
      <c r="K182" s="77"/>
      <c r="L182" s="77"/>
      <c r="M182" s="77"/>
      <c r="N182" s="77"/>
      <c r="O182" s="77"/>
    </row>
    <row r="183" spans="1:15">
      <c r="A183" s="77"/>
      <c r="B183" s="86"/>
      <c r="C183" s="100"/>
      <c r="D183" s="100"/>
      <c r="E183" s="104"/>
      <c r="F183" s="104"/>
      <c r="G183" s="86"/>
      <c r="H183" s="86"/>
      <c r="I183" s="77"/>
      <c r="J183" s="77"/>
      <c r="K183" s="77"/>
      <c r="L183" s="77"/>
      <c r="M183" s="77"/>
      <c r="N183" s="77"/>
      <c r="O183" s="77"/>
    </row>
    <row r="184" spans="1:15">
      <c r="A184" s="77"/>
      <c r="B184" s="86"/>
      <c r="C184" s="100"/>
      <c r="D184" s="75"/>
      <c r="E184" s="104"/>
      <c r="F184" s="104"/>
      <c r="G184" s="86"/>
      <c r="H184" s="86"/>
      <c r="I184" s="77"/>
      <c r="J184" s="77"/>
      <c r="K184" s="77"/>
      <c r="L184" s="77"/>
      <c r="M184" s="77"/>
      <c r="N184" s="77"/>
      <c r="O184" s="77"/>
    </row>
    <row r="185" spans="1:15">
      <c r="A185" s="77"/>
      <c r="B185" s="86"/>
      <c r="C185" s="100"/>
      <c r="D185" s="100"/>
      <c r="E185" s="104"/>
      <c r="F185" s="104"/>
      <c r="G185" s="86"/>
      <c r="H185" s="86"/>
      <c r="I185" s="77"/>
      <c r="J185" s="77"/>
      <c r="K185" s="77"/>
      <c r="L185" s="77"/>
      <c r="M185" s="77"/>
      <c r="N185" s="77"/>
      <c r="O185" s="77"/>
    </row>
    <row r="186" spans="1:15">
      <c r="A186" s="77"/>
      <c r="B186" s="86"/>
      <c r="C186" s="100"/>
      <c r="D186" s="100"/>
      <c r="E186" s="104"/>
      <c r="F186" s="104"/>
      <c r="G186" s="86"/>
      <c r="H186" s="86"/>
      <c r="I186" s="77"/>
      <c r="J186" s="77"/>
      <c r="K186" s="77"/>
      <c r="L186" s="77"/>
      <c r="M186" s="77"/>
      <c r="N186" s="77"/>
      <c r="O186" s="77"/>
    </row>
    <row r="187" spans="1:15">
      <c r="A187" s="77"/>
      <c r="B187" s="86"/>
      <c r="C187" s="100"/>
      <c r="D187" s="100"/>
      <c r="E187" s="104"/>
      <c r="F187" s="104"/>
      <c r="G187" s="86"/>
      <c r="H187" s="86"/>
      <c r="I187" s="77"/>
      <c r="J187" s="77"/>
      <c r="K187" s="77"/>
      <c r="L187" s="77"/>
      <c r="M187" s="77"/>
      <c r="N187" s="77"/>
      <c r="O187" s="77"/>
    </row>
    <row r="188" spans="1:15">
      <c r="A188" s="77"/>
      <c r="B188" s="86"/>
      <c r="C188" s="100"/>
      <c r="D188" s="100"/>
      <c r="E188" s="104"/>
      <c r="F188" s="104"/>
      <c r="G188" s="86"/>
      <c r="H188" s="86"/>
      <c r="I188" s="77"/>
      <c r="J188" s="77"/>
      <c r="K188" s="77"/>
      <c r="L188" s="77"/>
      <c r="M188" s="77"/>
      <c r="N188" s="77"/>
      <c r="O188" s="77"/>
    </row>
    <row r="189" spans="1:15">
      <c r="A189" s="77"/>
      <c r="B189" s="86"/>
      <c r="C189" s="100"/>
      <c r="D189" s="100"/>
      <c r="E189" s="104"/>
      <c r="F189" s="104"/>
      <c r="G189" s="86"/>
      <c r="H189" s="86"/>
      <c r="I189" s="77"/>
      <c r="J189" s="77"/>
      <c r="K189" s="77"/>
      <c r="L189" s="77"/>
      <c r="M189" s="77"/>
      <c r="N189" s="77"/>
      <c r="O189" s="77"/>
    </row>
    <row r="190" spans="1:15">
      <c r="A190" s="77"/>
      <c r="B190" s="86"/>
      <c r="C190" s="100"/>
      <c r="D190" s="75"/>
      <c r="E190" s="104"/>
      <c r="F190" s="104"/>
      <c r="G190" s="86"/>
      <c r="H190" s="86"/>
      <c r="I190" s="77"/>
      <c r="J190" s="77"/>
      <c r="K190" s="77"/>
      <c r="L190" s="77"/>
      <c r="M190" s="77"/>
      <c r="N190" s="77"/>
      <c r="O190" s="77"/>
    </row>
    <row r="191" spans="1:15">
      <c r="A191" s="77"/>
      <c r="B191" s="86"/>
      <c r="C191" s="100"/>
      <c r="D191" s="75"/>
      <c r="E191" s="104"/>
      <c r="F191" s="104"/>
      <c r="G191" s="86"/>
      <c r="H191" s="86"/>
      <c r="I191" s="77"/>
      <c r="J191" s="77"/>
      <c r="K191" s="77"/>
      <c r="L191" s="77"/>
      <c r="M191" s="77"/>
      <c r="N191" s="77"/>
      <c r="O191" s="77"/>
    </row>
    <row r="192" spans="1:15">
      <c r="A192" s="77"/>
      <c r="B192" s="86"/>
      <c r="C192" s="100"/>
      <c r="D192" s="100"/>
      <c r="E192" s="104"/>
      <c r="F192" s="104"/>
      <c r="G192" s="86"/>
      <c r="H192" s="86"/>
      <c r="I192" s="77"/>
      <c r="J192" s="77"/>
      <c r="K192" s="77"/>
      <c r="L192" s="77"/>
      <c r="M192" s="77"/>
      <c r="N192" s="77"/>
      <c r="O192" s="77"/>
    </row>
    <row r="193" spans="1:15">
      <c r="A193" s="77"/>
      <c r="B193" s="86"/>
      <c r="C193" s="100"/>
      <c r="D193" s="100"/>
      <c r="E193" s="104"/>
      <c r="F193" s="104"/>
      <c r="G193" s="86"/>
      <c r="H193" s="86"/>
      <c r="I193" s="77"/>
      <c r="J193" s="77"/>
      <c r="K193" s="77"/>
      <c r="L193" s="77"/>
      <c r="M193" s="77"/>
      <c r="N193" s="77"/>
      <c r="O193" s="77"/>
    </row>
    <row r="194" spans="1:15">
      <c r="A194" s="77"/>
      <c r="B194" s="86"/>
      <c r="C194" s="100"/>
      <c r="D194" s="75"/>
      <c r="E194" s="104"/>
      <c r="F194" s="104"/>
      <c r="G194" s="86"/>
      <c r="H194" s="86"/>
      <c r="I194" s="77"/>
      <c r="J194" s="77"/>
      <c r="K194" s="77"/>
      <c r="L194" s="77"/>
      <c r="M194" s="77"/>
      <c r="N194" s="77"/>
      <c r="O194" s="77"/>
    </row>
    <row r="195" spans="1:15">
      <c r="A195" s="77"/>
      <c r="B195" s="86"/>
      <c r="C195" s="100"/>
      <c r="D195" s="75"/>
      <c r="E195" s="104"/>
      <c r="F195" s="104"/>
      <c r="G195" s="86"/>
      <c r="H195" s="86"/>
      <c r="I195" s="77"/>
      <c r="J195" s="77"/>
      <c r="K195" s="77"/>
      <c r="L195" s="77"/>
      <c r="M195" s="77"/>
      <c r="N195" s="77"/>
      <c r="O195" s="77"/>
    </row>
    <row r="196" spans="1:15">
      <c r="A196" s="77"/>
      <c r="B196" s="86"/>
      <c r="C196" s="100"/>
      <c r="D196" s="75"/>
      <c r="E196" s="104"/>
      <c r="F196" s="104"/>
      <c r="G196" s="86"/>
      <c r="H196" s="86"/>
      <c r="I196" s="77"/>
      <c r="J196" s="77"/>
      <c r="K196" s="77"/>
      <c r="L196" s="77"/>
      <c r="M196" s="77"/>
      <c r="N196" s="77"/>
      <c r="O196" s="77"/>
    </row>
    <row r="197" spans="1:15">
      <c r="A197" s="77"/>
      <c r="B197" s="86"/>
      <c r="C197" s="100"/>
      <c r="D197" s="100"/>
      <c r="E197" s="104"/>
      <c r="F197" s="104"/>
      <c r="G197" s="86"/>
      <c r="H197" s="86"/>
      <c r="I197" s="77"/>
      <c r="J197" s="77"/>
      <c r="K197" s="77"/>
      <c r="L197" s="77"/>
      <c r="M197" s="77"/>
      <c r="N197" s="77"/>
      <c r="O197" s="77"/>
    </row>
    <row r="198" spans="1:15">
      <c r="A198" s="77"/>
      <c r="B198" s="86"/>
      <c r="C198" s="100"/>
      <c r="D198" s="102"/>
      <c r="E198" s="104"/>
      <c r="F198" s="104"/>
      <c r="G198" s="86"/>
      <c r="H198" s="86"/>
      <c r="I198" s="77"/>
      <c r="J198" s="77"/>
      <c r="K198" s="77"/>
      <c r="L198" s="77"/>
      <c r="M198" s="77"/>
      <c r="N198" s="77"/>
      <c r="O198" s="77"/>
    </row>
    <row r="199" spans="1:15">
      <c r="A199" s="77"/>
      <c r="B199" s="86"/>
      <c r="C199" s="105"/>
      <c r="D199" s="102"/>
      <c r="E199" s="71"/>
      <c r="F199" s="71"/>
      <c r="G199" s="86"/>
      <c r="H199" s="86"/>
      <c r="I199" s="77"/>
      <c r="J199" s="77"/>
      <c r="K199" s="77"/>
      <c r="L199" s="77"/>
      <c r="M199" s="77"/>
      <c r="N199" s="77"/>
      <c r="O199" s="77"/>
    </row>
    <row r="200" spans="1:15">
      <c r="A200" s="77"/>
      <c r="B200" s="86"/>
      <c r="C200" s="100"/>
      <c r="D200" s="102"/>
      <c r="E200" s="101"/>
      <c r="F200" s="101"/>
      <c r="G200" s="86"/>
      <c r="H200" s="86"/>
      <c r="I200" s="77"/>
      <c r="J200" s="77"/>
      <c r="K200" s="77"/>
      <c r="L200" s="77"/>
      <c r="M200" s="77"/>
      <c r="N200" s="77"/>
      <c r="O200" s="77"/>
    </row>
    <row r="201" spans="1:15">
      <c r="A201" s="77"/>
      <c r="B201" s="86"/>
      <c r="C201" s="100"/>
      <c r="D201" s="100"/>
      <c r="E201" s="106"/>
      <c r="F201" s="106"/>
      <c r="G201" s="86"/>
      <c r="H201" s="86"/>
      <c r="I201" s="77"/>
      <c r="J201" s="77"/>
      <c r="K201" s="77"/>
      <c r="L201" s="77"/>
      <c r="M201" s="77"/>
      <c r="N201" s="77"/>
      <c r="O201" s="77"/>
    </row>
    <row r="202" spans="1:15">
      <c r="A202" s="77"/>
      <c r="B202" s="86"/>
      <c r="C202" s="100"/>
      <c r="D202" s="100"/>
      <c r="E202" s="106"/>
      <c r="F202" s="106"/>
      <c r="G202" s="86"/>
      <c r="H202" s="86"/>
      <c r="I202" s="77"/>
      <c r="J202" s="77"/>
      <c r="K202" s="77"/>
      <c r="L202" s="77"/>
      <c r="M202" s="77"/>
      <c r="N202" s="77"/>
      <c r="O202" s="77"/>
    </row>
    <row r="203" spans="1:15">
      <c r="A203" s="77"/>
      <c r="B203" s="86"/>
      <c r="C203" s="100"/>
      <c r="D203" s="100"/>
      <c r="E203" s="71"/>
      <c r="F203" s="71"/>
      <c r="G203" s="86"/>
      <c r="H203" s="86"/>
      <c r="I203" s="77"/>
      <c r="J203" s="77"/>
      <c r="K203" s="77"/>
      <c r="L203" s="77"/>
      <c r="M203" s="77"/>
      <c r="N203" s="77"/>
      <c r="O203" s="77"/>
    </row>
    <row r="204" spans="1:15">
      <c r="A204" s="77"/>
      <c r="B204" s="86"/>
      <c r="C204" s="100"/>
      <c r="D204" s="100"/>
      <c r="E204" s="104"/>
      <c r="F204" s="104"/>
      <c r="G204" s="86"/>
      <c r="H204" s="86"/>
      <c r="I204" s="77"/>
      <c r="J204" s="77"/>
      <c r="K204" s="77"/>
      <c r="L204" s="77"/>
      <c r="M204" s="77"/>
      <c r="N204" s="77"/>
      <c r="O204" s="77"/>
    </row>
    <row r="205" spans="1:15">
      <c r="A205" s="77"/>
      <c r="B205" s="86"/>
      <c r="C205" s="100"/>
      <c r="D205" s="100"/>
      <c r="E205" s="104"/>
      <c r="F205" s="104"/>
      <c r="G205" s="86"/>
      <c r="H205" s="86"/>
      <c r="I205" s="77"/>
      <c r="J205" s="77"/>
      <c r="K205" s="77"/>
      <c r="L205" s="77"/>
      <c r="M205" s="77"/>
      <c r="N205" s="77"/>
      <c r="O205" s="77"/>
    </row>
    <row r="206" spans="1:15">
      <c r="A206" s="77"/>
      <c r="B206" s="86"/>
      <c r="C206" s="100"/>
      <c r="D206" s="100"/>
      <c r="E206" s="104"/>
      <c r="F206" s="104"/>
      <c r="G206" s="86"/>
      <c r="H206" s="86"/>
      <c r="I206" s="77"/>
      <c r="J206" s="77"/>
      <c r="K206" s="77"/>
      <c r="L206" s="77"/>
      <c r="M206" s="77"/>
      <c r="N206" s="77"/>
      <c r="O206" s="77"/>
    </row>
    <row r="207" spans="1:15">
      <c r="A207" s="77"/>
      <c r="B207" s="86"/>
      <c r="C207" s="100"/>
      <c r="D207" s="100"/>
      <c r="E207" s="104"/>
      <c r="F207" s="104"/>
      <c r="G207" s="86"/>
      <c r="H207" s="86"/>
      <c r="I207" s="77"/>
      <c r="J207" s="77"/>
      <c r="K207" s="77"/>
      <c r="L207" s="77"/>
      <c r="M207" s="77"/>
      <c r="N207" s="77"/>
      <c r="O207" s="77"/>
    </row>
    <row r="208" spans="1:15">
      <c r="A208" s="77"/>
      <c r="B208" s="86"/>
      <c r="C208" s="100"/>
      <c r="D208" s="100"/>
      <c r="E208" s="104"/>
      <c r="F208" s="104"/>
      <c r="G208" s="86"/>
      <c r="H208" s="86"/>
      <c r="I208" s="77"/>
      <c r="J208" s="77"/>
      <c r="K208" s="77"/>
      <c r="L208" s="77"/>
      <c r="M208" s="77"/>
      <c r="N208" s="77"/>
      <c r="O208" s="77"/>
    </row>
    <row r="209" spans="1:15">
      <c r="A209" s="77"/>
      <c r="B209" s="86"/>
      <c r="C209" s="100"/>
      <c r="D209" s="100"/>
      <c r="E209" s="104"/>
      <c r="F209" s="104"/>
      <c r="G209" s="86"/>
      <c r="H209" s="86"/>
      <c r="I209" s="77"/>
      <c r="J209" s="77"/>
      <c r="K209" s="77"/>
      <c r="L209" s="77"/>
      <c r="M209" s="77"/>
      <c r="N209" s="77"/>
      <c r="O209" s="77"/>
    </row>
    <row r="210" spans="1:15">
      <c r="A210" s="77"/>
      <c r="B210" s="86"/>
      <c r="C210" s="71"/>
      <c r="D210" s="71"/>
      <c r="E210" s="104"/>
      <c r="F210" s="104"/>
      <c r="G210" s="86"/>
      <c r="H210" s="86"/>
      <c r="I210" s="77"/>
      <c r="J210" s="77"/>
      <c r="K210" s="77"/>
      <c r="L210" s="77"/>
      <c r="M210" s="77"/>
      <c r="N210" s="77"/>
      <c r="O210" s="77"/>
    </row>
    <row r="211" spans="1:15">
      <c r="A211" s="77"/>
      <c r="B211" s="86"/>
      <c r="C211" s="100"/>
      <c r="D211" s="100"/>
      <c r="E211" s="104"/>
      <c r="F211" s="104"/>
      <c r="G211" s="86"/>
      <c r="H211" s="86"/>
      <c r="I211" s="77"/>
      <c r="J211" s="77"/>
      <c r="K211" s="77"/>
      <c r="L211" s="77"/>
      <c r="M211" s="77"/>
      <c r="N211" s="77"/>
      <c r="O211" s="77"/>
    </row>
    <row r="212" spans="1:15">
      <c r="A212" s="77"/>
      <c r="B212" s="86"/>
      <c r="C212" s="100"/>
      <c r="D212" s="100"/>
      <c r="E212" s="71"/>
      <c r="F212" s="71"/>
      <c r="G212" s="86"/>
      <c r="H212" s="86"/>
      <c r="I212" s="77"/>
      <c r="J212" s="77"/>
      <c r="K212" s="77"/>
      <c r="L212" s="77"/>
      <c r="M212" s="77"/>
      <c r="N212" s="77"/>
      <c r="O212" s="77"/>
    </row>
    <row r="213" spans="1:15">
      <c r="A213" s="77"/>
      <c r="B213" s="86"/>
      <c r="C213" s="100"/>
      <c r="D213" s="100"/>
      <c r="E213" s="104"/>
      <c r="F213" s="104"/>
      <c r="G213" s="86"/>
      <c r="H213" s="86"/>
      <c r="I213" s="77"/>
      <c r="J213" s="77"/>
      <c r="K213" s="77"/>
      <c r="L213" s="77"/>
      <c r="M213" s="77"/>
      <c r="N213" s="77"/>
      <c r="O213" s="77"/>
    </row>
    <row r="214" spans="1:15">
      <c r="A214" s="77"/>
      <c r="B214" s="86"/>
      <c r="C214" s="100"/>
      <c r="D214" s="100"/>
      <c r="E214" s="104"/>
      <c r="F214" s="104"/>
      <c r="G214" s="86"/>
      <c r="H214" s="86"/>
      <c r="I214" s="77"/>
      <c r="J214" s="77"/>
      <c r="K214" s="77"/>
      <c r="L214" s="77"/>
      <c r="M214" s="77"/>
      <c r="N214" s="77"/>
      <c r="O214" s="77"/>
    </row>
    <row r="215" spans="1:15">
      <c r="A215" s="77"/>
      <c r="B215" s="86"/>
      <c r="C215" s="100"/>
      <c r="D215" s="100"/>
      <c r="E215" s="104"/>
      <c r="F215" s="104"/>
      <c r="G215" s="86"/>
      <c r="H215" s="86"/>
      <c r="I215" s="77"/>
      <c r="J215" s="77"/>
      <c r="K215" s="77"/>
      <c r="L215" s="77"/>
      <c r="M215" s="77"/>
      <c r="N215" s="77"/>
      <c r="O215" s="77"/>
    </row>
    <row r="216" spans="1:15">
      <c r="A216" s="77"/>
      <c r="B216" s="86"/>
      <c r="C216" s="100"/>
      <c r="D216" s="71"/>
      <c r="E216" s="101"/>
      <c r="F216" s="101"/>
      <c r="G216" s="86"/>
      <c r="H216" s="86"/>
      <c r="I216" s="77"/>
      <c r="J216" s="77"/>
      <c r="K216" s="77"/>
      <c r="L216" s="77"/>
      <c r="M216" s="77"/>
      <c r="N216" s="77"/>
      <c r="O216" s="77"/>
    </row>
    <row r="217" spans="1:15">
      <c r="A217" s="77"/>
      <c r="B217" s="86"/>
      <c r="C217" s="100"/>
      <c r="D217" s="100"/>
      <c r="E217" s="101"/>
      <c r="F217" s="101"/>
      <c r="G217" s="86"/>
      <c r="H217" s="86"/>
      <c r="I217" s="77"/>
      <c r="J217" s="77"/>
      <c r="K217" s="77"/>
      <c r="L217" s="77"/>
      <c r="M217" s="77"/>
      <c r="N217" s="77"/>
      <c r="O217" s="77"/>
    </row>
    <row r="218" spans="1:15">
      <c r="A218" s="77"/>
      <c r="B218" s="86"/>
      <c r="C218" s="100"/>
      <c r="D218" s="100"/>
      <c r="E218" s="104"/>
      <c r="F218" s="104"/>
      <c r="G218" s="86"/>
      <c r="H218" s="86"/>
      <c r="I218" s="77"/>
      <c r="J218" s="77"/>
      <c r="K218" s="77"/>
      <c r="L218" s="77"/>
      <c r="M218" s="77"/>
      <c r="N218" s="77"/>
      <c r="O218" s="77"/>
    </row>
    <row r="219" spans="1:15">
      <c r="A219" s="77"/>
      <c r="B219" s="86"/>
      <c r="C219" s="100"/>
      <c r="D219" s="100"/>
      <c r="E219" s="101"/>
      <c r="F219" s="101"/>
      <c r="G219" s="86"/>
      <c r="H219" s="86"/>
      <c r="I219" s="77"/>
      <c r="J219" s="77"/>
      <c r="K219" s="77"/>
      <c r="L219" s="77"/>
      <c r="M219" s="77"/>
      <c r="N219" s="77"/>
      <c r="O219" s="77"/>
    </row>
    <row r="220" spans="1:15">
      <c r="A220" s="77"/>
      <c r="B220" s="86"/>
      <c r="C220" s="100"/>
      <c r="D220" s="100"/>
      <c r="E220" s="104"/>
      <c r="F220" s="104"/>
      <c r="G220" s="86"/>
      <c r="H220" s="86"/>
      <c r="I220" s="77"/>
      <c r="J220" s="77"/>
      <c r="K220" s="77"/>
      <c r="L220" s="77"/>
      <c r="M220" s="77"/>
      <c r="N220" s="77"/>
      <c r="O220" s="77"/>
    </row>
    <row r="221" spans="1:15">
      <c r="A221" s="77"/>
      <c r="B221" s="86"/>
      <c r="C221" s="100"/>
      <c r="D221" s="100"/>
      <c r="E221" s="104"/>
      <c r="F221" s="104"/>
      <c r="G221" s="86"/>
      <c r="H221" s="86"/>
      <c r="I221" s="77"/>
      <c r="J221" s="77"/>
      <c r="K221" s="77"/>
      <c r="L221" s="77"/>
      <c r="M221" s="77"/>
      <c r="N221" s="77"/>
      <c r="O221" s="77"/>
    </row>
    <row r="222" spans="1:15">
      <c r="A222" s="77"/>
      <c r="B222" s="86"/>
      <c r="C222" s="100"/>
      <c r="D222" s="100"/>
      <c r="E222" s="104"/>
      <c r="F222" s="104"/>
      <c r="G222" s="86"/>
      <c r="H222" s="86"/>
      <c r="I222" s="77"/>
      <c r="J222" s="77"/>
      <c r="K222" s="77"/>
      <c r="L222" s="77"/>
      <c r="M222" s="77"/>
      <c r="N222" s="77"/>
      <c r="O222" s="77"/>
    </row>
    <row r="223" spans="1:15">
      <c r="A223" s="77"/>
      <c r="B223" s="86"/>
      <c r="C223" s="100"/>
      <c r="D223" s="75"/>
      <c r="E223" s="104"/>
      <c r="F223" s="104"/>
      <c r="G223" s="86"/>
      <c r="H223" s="86"/>
      <c r="I223" s="77"/>
      <c r="J223" s="77"/>
      <c r="K223" s="77"/>
      <c r="L223" s="77"/>
      <c r="M223" s="77"/>
      <c r="N223" s="77"/>
      <c r="O223" s="77"/>
    </row>
    <row r="224" spans="1:15">
      <c r="A224" s="77"/>
      <c r="B224" s="86"/>
      <c r="C224" s="100"/>
      <c r="D224" s="75"/>
      <c r="E224" s="104"/>
      <c r="F224" s="104"/>
      <c r="G224" s="86"/>
      <c r="H224" s="86"/>
      <c r="I224" s="77"/>
      <c r="J224" s="77"/>
      <c r="K224" s="77"/>
      <c r="L224" s="77"/>
      <c r="M224" s="77"/>
      <c r="N224" s="77"/>
      <c r="O224" s="77"/>
    </row>
    <row r="225" spans="1:15">
      <c r="A225" s="77"/>
      <c r="B225" s="86"/>
      <c r="C225" s="100"/>
      <c r="D225" s="75"/>
      <c r="E225" s="104"/>
      <c r="F225" s="104"/>
      <c r="G225" s="86"/>
      <c r="H225" s="86"/>
      <c r="I225" s="77"/>
      <c r="J225" s="77"/>
      <c r="K225" s="77"/>
      <c r="L225" s="77"/>
      <c r="M225" s="77"/>
      <c r="N225" s="77"/>
      <c r="O225" s="77"/>
    </row>
    <row r="226" spans="1:15">
      <c r="A226" s="77"/>
      <c r="B226" s="86"/>
      <c r="C226" s="100"/>
      <c r="D226" s="75"/>
      <c r="E226" s="104"/>
      <c r="F226" s="104"/>
      <c r="G226" s="86"/>
      <c r="H226" s="86"/>
      <c r="I226" s="77"/>
      <c r="J226" s="77"/>
      <c r="K226" s="77"/>
      <c r="L226" s="77"/>
      <c r="M226" s="77"/>
      <c r="N226" s="77"/>
      <c r="O226" s="77"/>
    </row>
    <row r="227" spans="1:15">
      <c r="A227" s="77"/>
      <c r="B227" s="86"/>
      <c r="C227" s="100"/>
      <c r="D227" s="75"/>
      <c r="E227" s="104"/>
      <c r="F227" s="104"/>
      <c r="G227" s="86"/>
      <c r="H227" s="86"/>
      <c r="I227" s="77"/>
      <c r="J227" s="77"/>
      <c r="K227" s="77"/>
      <c r="L227" s="77"/>
      <c r="M227" s="77"/>
      <c r="N227" s="77"/>
      <c r="O227" s="77"/>
    </row>
    <row r="228" spans="1:15">
      <c r="A228" s="77"/>
      <c r="B228" s="86"/>
      <c r="C228" s="100"/>
      <c r="D228" s="75"/>
      <c r="E228" s="104"/>
      <c r="F228" s="104"/>
      <c r="G228" s="86"/>
      <c r="H228" s="86"/>
      <c r="I228" s="77"/>
      <c r="J228" s="77"/>
      <c r="K228" s="77"/>
      <c r="L228" s="77"/>
      <c r="M228" s="77"/>
      <c r="N228" s="77"/>
      <c r="O228" s="77"/>
    </row>
    <row r="229" spans="1:15">
      <c r="A229" s="77"/>
      <c r="B229" s="86"/>
      <c r="C229" s="100"/>
      <c r="D229" s="75"/>
      <c r="E229" s="104"/>
      <c r="F229" s="104"/>
      <c r="G229" s="86"/>
      <c r="H229" s="86"/>
      <c r="I229" s="77"/>
      <c r="J229" s="77"/>
      <c r="K229" s="77"/>
      <c r="L229" s="77"/>
      <c r="M229" s="77"/>
      <c r="N229" s="77"/>
      <c r="O229" s="77"/>
    </row>
    <row r="230" spans="1:15">
      <c r="A230" s="77"/>
      <c r="B230" s="86"/>
      <c r="C230" s="100"/>
      <c r="D230" s="75"/>
      <c r="E230" s="104"/>
      <c r="F230" s="104"/>
      <c r="G230" s="86"/>
      <c r="H230" s="86"/>
      <c r="I230" s="77"/>
      <c r="J230" s="77"/>
      <c r="K230" s="77"/>
      <c r="L230" s="77"/>
      <c r="M230" s="77"/>
      <c r="N230" s="77"/>
      <c r="O230" s="77"/>
    </row>
    <row r="231" spans="1:15">
      <c r="A231" s="77"/>
      <c r="B231" s="86"/>
      <c r="C231" s="100"/>
      <c r="D231" s="75"/>
      <c r="E231" s="104"/>
      <c r="F231" s="104"/>
      <c r="G231" s="86"/>
      <c r="H231" s="86"/>
      <c r="I231" s="77"/>
      <c r="J231" s="77"/>
      <c r="K231" s="77"/>
      <c r="L231" s="77"/>
      <c r="M231" s="77"/>
      <c r="N231" s="77"/>
      <c r="O231" s="77"/>
    </row>
    <row r="232" spans="1:15">
      <c r="A232" s="77"/>
      <c r="B232" s="86"/>
      <c r="C232" s="100"/>
      <c r="D232" s="75"/>
      <c r="E232" s="104"/>
      <c r="F232" s="104"/>
      <c r="G232" s="86"/>
      <c r="H232" s="86"/>
      <c r="I232" s="77"/>
      <c r="J232" s="77"/>
      <c r="K232" s="77"/>
      <c r="L232" s="77"/>
      <c r="M232" s="77"/>
      <c r="N232" s="77"/>
      <c r="O232" s="77"/>
    </row>
    <row r="233" spans="1:15">
      <c r="A233" s="77"/>
      <c r="B233" s="86"/>
      <c r="C233" s="100"/>
      <c r="D233" s="75"/>
      <c r="E233" s="104"/>
      <c r="F233" s="104"/>
      <c r="G233" s="86"/>
      <c r="H233" s="86"/>
      <c r="I233" s="77"/>
      <c r="J233" s="77"/>
      <c r="K233" s="77"/>
      <c r="L233" s="77"/>
      <c r="M233" s="77"/>
      <c r="N233" s="77"/>
      <c r="O233" s="77"/>
    </row>
    <row r="234" spans="1:15">
      <c r="A234" s="77"/>
      <c r="B234" s="86"/>
      <c r="C234" s="100"/>
      <c r="D234" s="75"/>
      <c r="E234" s="104"/>
      <c r="F234" s="104"/>
      <c r="G234" s="86"/>
      <c r="H234" s="86"/>
      <c r="I234" s="77"/>
      <c r="J234" s="77"/>
      <c r="K234" s="77"/>
      <c r="L234" s="77"/>
      <c r="M234" s="77"/>
      <c r="N234" s="77"/>
      <c r="O234" s="77"/>
    </row>
    <row r="235" spans="1:15">
      <c r="A235" s="77"/>
      <c r="B235" s="86"/>
      <c r="C235" s="100"/>
      <c r="D235" s="75"/>
      <c r="E235" s="104"/>
      <c r="F235" s="104"/>
      <c r="G235" s="86"/>
      <c r="H235" s="86"/>
      <c r="I235" s="77"/>
      <c r="J235" s="77"/>
      <c r="K235" s="77"/>
      <c r="L235" s="77"/>
      <c r="M235" s="77"/>
      <c r="N235" s="77"/>
      <c r="O235" s="77"/>
    </row>
    <row r="236" spans="1:15">
      <c r="A236" s="77"/>
      <c r="B236" s="86"/>
      <c r="C236" s="100"/>
      <c r="D236" s="75"/>
      <c r="E236" s="104"/>
      <c r="F236" s="104"/>
      <c r="G236" s="86"/>
      <c r="H236" s="86"/>
      <c r="I236" s="77"/>
      <c r="J236" s="77"/>
      <c r="K236" s="77"/>
      <c r="L236" s="77"/>
      <c r="M236" s="77"/>
      <c r="N236" s="77"/>
      <c r="O236" s="77"/>
    </row>
    <row r="237" spans="1:15">
      <c r="A237" s="77"/>
      <c r="B237" s="86"/>
      <c r="C237" s="100"/>
      <c r="D237" s="75"/>
      <c r="E237" s="104"/>
      <c r="F237" s="104"/>
      <c r="G237" s="86"/>
      <c r="H237" s="86"/>
      <c r="I237" s="77"/>
      <c r="J237" s="77"/>
      <c r="K237" s="77"/>
      <c r="L237" s="77"/>
      <c r="M237" s="77"/>
      <c r="N237" s="77"/>
      <c r="O237" s="77"/>
    </row>
    <row r="238" spans="1:15">
      <c r="A238" s="77"/>
      <c r="B238" s="86"/>
      <c r="C238" s="100"/>
      <c r="D238" s="75"/>
      <c r="E238" s="104"/>
      <c r="F238" s="104"/>
      <c r="G238" s="86"/>
      <c r="H238" s="86"/>
      <c r="I238" s="77"/>
      <c r="J238" s="77"/>
      <c r="K238" s="77"/>
      <c r="L238" s="77"/>
      <c r="M238" s="77"/>
      <c r="N238" s="77"/>
      <c r="O238" s="77"/>
    </row>
    <row r="239" spans="1:15">
      <c r="A239" s="77"/>
      <c r="B239" s="86"/>
      <c r="C239" s="100"/>
      <c r="D239" s="75"/>
      <c r="E239" s="71"/>
      <c r="F239" s="71"/>
      <c r="G239" s="86"/>
      <c r="H239" s="86"/>
      <c r="I239" s="77"/>
      <c r="J239" s="77"/>
      <c r="K239" s="77"/>
      <c r="L239" s="77"/>
      <c r="M239" s="77"/>
      <c r="N239" s="77"/>
      <c r="O239" s="77"/>
    </row>
    <row r="240" spans="1:15">
      <c r="A240" s="77"/>
      <c r="B240" s="86"/>
      <c r="C240" s="100"/>
      <c r="D240" s="75"/>
      <c r="E240" s="71"/>
      <c r="F240" s="71"/>
      <c r="G240" s="86"/>
      <c r="H240" s="86"/>
      <c r="I240" s="77"/>
      <c r="J240" s="77"/>
      <c r="K240" s="77"/>
      <c r="L240" s="77"/>
      <c r="M240" s="77"/>
      <c r="N240" s="77"/>
      <c r="O240" s="77"/>
    </row>
    <row r="241" spans="1:15">
      <c r="A241" s="77"/>
      <c r="B241" s="86"/>
      <c r="C241" s="100"/>
      <c r="D241" s="75"/>
      <c r="E241" s="104"/>
      <c r="F241" s="104"/>
      <c r="G241" s="86"/>
      <c r="H241" s="86"/>
      <c r="I241" s="77"/>
      <c r="J241" s="77"/>
      <c r="K241" s="77"/>
      <c r="L241" s="77"/>
      <c r="M241" s="77"/>
      <c r="N241" s="77"/>
      <c r="O241" s="77"/>
    </row>
    <row r="242" spans="1:15">
      <c r="A242" s="77"/>
      <c r="B242" s="86"/>
      <c r="C242" s="100"/>
      <c r="D242" s="75"/>
      <c r="E242" s="104"/>
      <c r="F242" s="104"/>
      <c r="G242" s="86"/>
      <c r="H242" s="86"/>
      <c r="I242" s="77"/>
      <c r="J242" s="77"/>
      <c r="K242" s="77"/>
      <c r="L242" s="77"/>
      <c r="M242" s="77"/>
      <c r="N242" s="77"/>
      <c r="O242" s="77"/>
    </row>
    <row r="243" spans="1:15">
      <c r="A243" s="77"/>
      <c r="B243" s="86"/>
      <c r="C243" s="100"/>
      <c r="D243" s="75"/>
      <c r="E243" s="104"/>
      <c r="F243" s="104"/>
      <c r="G243" s="86"/>
      <c r="H243" s="86"/>
      <c r="I243" s="77"/>
      <c r="J243" s="77"/>
      <c r="K243" s="77"/>
      <c r="L243" s="77"/>
      <c r="M243" s="77"/>
      <c r="N243" s="77"/>
      <c r="O243" s="77"/>
    </row>
    <row r="244" spans="1:15">
      <c r="A244" s="77"/>
      <c r="B244" s="86"/>
      <c r="C244" s="100"/>
      <c r="D244" s="100"/>
      <c r="E244" s="104"/>
      <c r="F244" s="104"/>
      <c r="G244" s="86"/>
      <c r="H244" s="86"/>
      <c r="I244" s="77"/>
      <c r="J244" s="77"/>
      <c r="K244" s="77"/>
      <c r="L244" s="77"/>
      <c r="M244" s="77"/>
      <c r="N244" s="77"/>
      <c r="O244" s="77"/>
    </row>
    <row r="245" spans="1:15">
      <c r="A245" s="77"/>
      <c r="B245" s="86"/>
      <c r="C245" s="100"/>
      <c r="D245" s="100"/>
      <c r="E245" s="104"/>
      <c r="F245" s="104"/>
      <c r="G245" s="86"/>
      <c r="H245" s="86"/>
      <c r="I245" s="77"/>
      <c r="J245" s="77"/>
      <c r="K245" s="77"/>
      <c r="L245" s="77"/>
      <c r="M245" s="77"/>
      <c r="N245" s="77"/>
      <c r="O245" s="77"/>
    </row>
    <row r="246" spans="1:15">
      <c r="A246" s="77"/>
      <c r="B246" s="86"/>
      <c r="C246" s="100"/>
      <c r="D246" s="100"/>
      <c r="E246" s="71"/>
      <c r="F246" s="71"/>
      <c r="G246" s="86"/>
      <c r="H246" s="86"/>
      <c r="I246" s="77"/>
      <c r="J246" s="77"/>
      <c r="K246" s="77"/>
      <c r="L246" s="77"/>
      <c r="M246" s="77"/>
      <c r="N246" s="77"/>
      <c r="O246" s="77"/>
    </row>
    <row r="247" spans="1:15">
      <c r="A247" s="77"/>
      <c r="B247" s="86"/>
      <c r="C247" s="100"/>
      <c r="D247" s="100"/>
      <c r="E247" s="71"/>
      <c r="F247" s="71"/>
      <c r="G247" s="86"/>
      <c r="H247" s="86"/>
      <c r="I247" s="77"/>
      <c r="J247" s="77"/>
      <c r="K247" s="77"/>
      <c r="L247" s="77"/>
      <c r="M247" s="77"/>
      <c r="N247" s="77"/>
      <c r="O247" s="77"/>
    </row>
    <row r="248" spans="1:15">
      <c r="A248" s="77"/>
      <c r="B248" s="86"/>
      <c r="C248" s="100"/>
      <c r="D248" s="100"/>
      <c r="E248" s="101"/>
      <c r="F248" s="101"/>
      <c r="G248" s="86"/>
      <c r="H248" s="86"/>
      <c r="I248" s="77"/>
      <c r="J248" s="77"/>
      <c r="K248" s="77"/>
      <c r="L248" s="77"/>
      <c r="M248" s="77"/>
      <c r="N248" s="77"/>
      <c r="O248" s="77"/>
    </row>
    <row r="249" spans="1:15">
      <c r="A249" s="77"/>
      <c r="B249" s="86"/>
      <c r="C249" s="100"/>
      <c r="D249" s="100"/>
      <c r="E249" s="106"/>
      <c r="F249" s="106"/>
      <c r="G249" s="86"/>
      <c r="H249" s="86"/>
      <c r="I249" s="77"/>
      <c r="J249" s="77"/>
      <c r="K249" s="77"/>
      <c r="L249" s="77"/>
      <c r="M249" s="77"/>
      <c r="N249" s="77"/>
      <c r="O249" s="77"/>
    </row>
    <row r="250" spans="1:15">
      <c r="A250" s="77"/>
      <c r="B250" s="86"/>
      <c r="C250" s="100"/>
      <c r="D250" s="100"/>
      <c r="E250" s="106"/>
      <c r="F250" s="106"/>
      <c r="G250" s="86"/>
      <c r="H250" s="86"/>
      <c r="I250" s="77"/>
      <c r="J250" s="77"/>
      <c r="K250" s="77"/>
      <c r="L250" s="77"/>
      <c r="M250" s="77"/>
      <c r="N250" s="77"/>
      <c r="O250" s="77"/>
    </row>
    <row r="251" spans="1:15">
      <c r="A251" s="77"/>
      <c r="B251" s="86"/>
      <c r="C251" s="100"/>
      <c r="D251" s="100"/>
      <c r="E251" s="101"/>
      <c r="F251" s="101"/>
      <c r="G251" s="86"/>
      <c r="H251" s="86"/>
      <c r="I251" s="77"/>
      <c r="J251" s="77"/>
      <c r="K251" s="77"/>
      <c r="L251" s="77"/>
      <c r="M251" s="77"/>
      <c r="N251" s="77"/>
      <c r="O251" s="77"/>
    </row>
    <row r="252" spans="1:15">
      <c r="A252" s="77"/>
      <c r="B252" s="86"/>
      <c r="C252" s="100"/>
      <c r="D252" s="100"/>
      <c r="E252" s="101"/>
      <c r="F252" s="101"/>
      <c r="G252" s="86"/>
      <c r="H252" s="86"/>
      <c r="I252" s="77"/>
      <c r="J252" s="77"/>
      <c r="K252" s="77"/>
      <c r="L252" s="77"/>
      <c r="M252" s="77"/>
      <c r="N252" s="77"/>
      <c r="O252" s="77"/>
    </row>
    <row r="253" spans="1:15">
      <c r="A253" s="77"/>
      <c r="B253" s="86"/>
      <c r="C253" s="100"/>
      <c r="D253" s="100"/>
      <c r="E253" s="101"/>
      <c r="F253" s="101"/>
      <c r="G253" s="86"/>
      <c r="H253" s="86"/>
      <c r="I253" s="77"/>
      <c r="J253" s="77"/>
      <c r="K253" s="77"/>
      <c r="L253" s="77"/>
      <c r="M253" s="77"/>
      <c r="N253" s="77"/>
      <c r="O253" s="77"/>
    </row>
    <row r="254" spans="1:15">
      <c r="A254" s="77"/>
      <c r="B254" s="86"/>
      <c r="C254" s="100"/>
      <c r="D254" s="100"/>
      <c r="E254" s="101"/>
      <c r="F254" s="101"/>
      <c r="G254" s="86"/>
      <c r="H254" s="86"/>
      <c r="I254" s="77"/>
      <c r="J254" s="77"/>
      <c r="K254" s="77"/>
      <c r="L254" s="77"/>
      <c r="M254" s="77"/>
      <c r="N254" s="77"/>
      <c r="O254" s="77"/>
    </row>
    <row r="255" spans="1:15">
      <c r="A255" s="77"/>
      <c r="B255" s="86"/>
      <c r="C255" s="100"/>
      <c r="D255" s="100"/>
      <c r="E255" s="101"/>
      <c r="F255" s="101"/>
      <c r="G255" s="86"/>
      <c r="H255" s="86"/>
      <c r="I255" s="77"/>
      <c r="J255" s="77"/>
      <c r="K255" s="77"/>
      <c r="L255" s="77"/>
      <c r="M255" s="77"/>
      <c r="N255" s="77"/>
      <c r="O255" s="77"/>
    </row>
    <row r="256" spans="1:15">
      <c r="A256" s="77"/>
      <c r="B256" s="86"/>
      <c r="C256" s="100"/>
      <c r="D256" s="100"/>
      <c r="E256" s="101"/>
      <c r="F256" s="101"/>
      <c r="G256" s="86"/>
      <c r="H256" s="86"/>
      <c r="I256" s="77"/>
      <c r="J256" s="77"/>
      <c r="K256" s="77"/>
      <c r="L256" s="77"/>
      <c r="M256" s="77"/>
      <c r="N256" s="77"/>
      <c r="O256" s="77"/>
    </row>
    <row r="257" spans="1:15">
      <c r="A257" s="77"/>
      <c r="B257" s="86"/>
      <c r="C257" s="100"/>
      <c r="D257" s="100"/>
      <c r="E257" s="71"/>
      <c r="F257" s="71"/>
      <c r="G257" s="86"/>
      <c r="H257" s="86"/>
      <c r="I257" s="77"/>
      <c r="J257" s="77"/>
      <c r="K257" s="77"/>
      <c r="L257" s="77"/>
      <c r="M257" s="77"/>
      <c r="N257" s="77"/>
      <c r="O257" s="77"/>
    </row>
    <row r="258" spans="1:15">
      <c r="A258" s="77"/>
      <c r="B258" s="86"/>
      <c r="C258" s="100"/>
      <c r="D258" s="100"/>
      <c r="E258" s="104"/>
      <c r="F258" s="104"/>
      <c r="G258" s="86"/>
      <c r="H258" s="86"/>
      <c r="I258" s="77"/>
      <c r="J258" s="77"/>
      <c r="K258" s="77"/>
      <c r="L258" s="77"/>
      <c r="M258" s="77"/>
      <c r="N258" s="77"/>
      <c r="O258" s="77"/>
    </row>
    <row r="259" spans="1:15">
      <c r="A259" s="77"/>
      <c r="B259" s="86"/>
      <c r="C259" s="100"/>
      <c r="D259" s="100"/>
      <c r="E259" s="104"/>
      <c r="F259" s="104"/>
      <c r="G259" s="86"/>
      <c r="H259" s="86"/>
      <c r="I259" s="77"/>
      <c r="J259" s="77"/>
      <c r="K259" s="77"/>
      <c r="L259" s="77"/>
      <c r="M259" s="77"/>
      <c r="N259" s="77"/>
      <c r="O259" s="77"/>
    </row>
    <row r="260" spans="1:15">
      <c r="A260" s="77"/>
      <c r="B260" s="86"/>
      <c r="C260" s="100"/>
      <c r="D260" s="100"/>
      <c r="E260" s="104"/>
      <c r="F260" s="104"/>
      <c r="G260" s="86"/>
      <c r="H260" s="86"/>
      <c r="I260" s="77"/>
      <c r="J260" s="77"/>
      <c r="K260" s="77"/>
      <c r="L260" s="77"/>
      <c r="M260" s="77"/>
      <c r="N260" s="77"/>
      <c r="O260" s="77"/>
    </row>
    <row r="261" spans="1:15">
      <c r="A261" s="77"/>
      <c r="B261" s="86"/>
      <c r="C261" s="100"/>
      <c r="D261" s="100"/>
      <c r="E261" s="101"/>
      <c r="F261" s="101"/>
      <c r="G261" s="86"/>
      <c r="H261" s="86"/>
      <c r="I261" s="77"/>
      <c r="J261" s="77"/>
      <c r="K261" s="77"/>
      <c r="L261" s="77"/>
      <c r="M261" s="77"/>
      <c r="N261" s="77"/>
      <c r="O261" s="77"/>
    </row>
    <row r="262" spans="1:15">
      <c r="A262" s="77"/>
      <c r="B262" s="86"/>
      <c r="C262" s="100"/>
      <c r="D262" s="100"/>
      <c r="E262" s="101"/>
      <c r="F262" s="101"/>
      <c r="G262" s="86"/>
      <c r="H262" s="86"/>
      <c r="I262" s="77"/>
      <c r="J262" s="77"/>
      <c r="K262" s="77"/>
      <c r="L262" s="77"/>
      <c r="M262" s="77"/>
      <c r="N262" s="77"/>
      <c r="O262" s="77"/>
    </row>
    <row r="263" spans="1:15">
      <c r="A263" s="77"/>
      <c r="B263" s="86"/>
      <c r="C263" s="100"/>
      <c r="D263" s="100"/>
      <c r="E263" s="101"/>
      <c r="F263" s="101"/>
      <c r="G263" s="86"/>
      <c r="H263" s="86"/>
      <c r="I263" s="77"/>
      <c r="J263" s="77"/>
      <c r="K263" s="77"/>
      <c r="L263" s="77"/>
      <c r="M263" s="77"/>
      <c r="N263" s="77"/>
      <c r="O263" s="77"/>
    </row>
    <row r="264" spans="1:15">
      <c r="A264" s="77"/>
      <c r="B264" s="86"/>
      <c r="C264" s="100"/>
      <c r="D264" s="100"/>
      <c r="E264" s="101"/>
      <c r="F264" s="101"/>
      <c r="G264" s="86"/>
      <c r="H264" s="86"/>
      <c r="I264" s="77"/>
      <c r="J264" s="77"/>
      <c r="K264" s="77"/>
      <c r="L264" s="77"/>
      <c r="M264" s="77"/>
      <c r="N264" s="77"/>
      <c r="O264" s="77"/>
    </row>
    <row r="265" spans="1:15">
      <c r="A265" s="77"/>
      <c r="B265" s="86"/>
      <c r="C265" s="100"/>
      <c r="D265" s="100"/>
      <c r="E265" s="101"/>
      <c r="F265" s="101"/>
      <c r="G265" s="86"/>
      <c r="H265" s="86"/>
      <c r="I265" s="77"/>
      <c r="J265" s="77"/>
      <c r="K265" s="77"/>
      <c r="L265" s="77"/>
      <c r="M265" s="77"/>
      <c r="N265" s="77"/>
      <c r="O265" s="77"/>
    </row>
    <row r="266" spans="1:15">
      <c r="A266" s="77"/>
      <c r="B266" s="86"/>
      <c r="C266" s="100"/>
      <c r="D266" s="100"/>
      <c r="E266" s="104"/>
      <c r="F266" s="104"/>
      <c r="G266" s="86"/>
      <c r="H266" s="86"/>
      <c r="I266" s="77"/>
      <c r="J266" s="77"/>
      <c r="K266" s="77"/>
      <c r="L266" s="77"/>
      <c r="M266" s="77"/>
      <c r="N266" s="77"/>
      <c r="O266" s="77"/>
    </row>
    <row r="267" spans="1:15">
      <c r="A267" s="77"/>
      <c r="B267" s="86"/>
      <c r="C267" s="100"/>
      <c r="D267" s="100"/>
      <c r="E267" s="101"/>
      <c r="F267" s="101"/>
      <c r="G267" s="86"/>
      <c r="H267" s="86"/>
      <c r="I267" s="77"/>
      <c r="J267" s="77"/>
      <c r="K267" s="77"/>
      <c r="L267" s="77"/>
      <c r="M267" s="77"/>
      <c r="N267" s="77"/>
      <c r="O267" s="77"/>
    </row>
    <row r="268" spans="1:15">
      <c r="A268" s="77"/>
      <c r="B268" s="86"/>
      <c r="C268" s="100"/>
      <c r="D268" s="100"/>
      <c r="E268" s="101"/>
      <c r="F268" s="101"/>
      <c r="G268" s="86"/>
      <c r="H268" s="86"/>
      <c r="I268" s="77"/>
      <c r="J268" s="77"/>
      <c r="K268" s="77"/>
      <c r="L268" s="77"/>
      <c r="M268" s="77"/>
      <c r="N268" s="77"/>
      <c r="O268" s="77"/>
    </row>
    <row r="269" spans="1:15">
      <c r="A269" s="77"/>
      <c r="B269" s="86"/>
      <c r="C269" s="100"/>
      <c r="D269" s="75"/>
      <c r="E269" s="104"/>
      <c r="F269" s="104"/>
      <c r="G269" s="86"/>
      <c r="H269" s="86"/>
      <c r="I269" s="77"/>
      <c r="J269" s="77"/>
      <c r="K269" s="77"/>
      <c r="L269" s="77"/>
      <c r="M269" s="77"/>
      <c r="N269" s="77"/>
      <c r="O269" s="77"/>
    </row>
    <row r="270" spans="1:15">
      <c r="A270" s="77"/>
      <c r="B270" s="86"/>
      <c r="C270" s="100"/>
      <c r="D270" s="75"/>
      <c r="E270" s="101"/>
      <c r="F270" s="101"/>
      <c r="G270" s="86"/>
      <c r="H270" s="86"/>
      <c r="I270" s="77"/>
      <c r="J270" s="77"/>
      <c r="K270" s="77"/>
      <c r="L270" s="77"/>
      <c r="M270" s="77"/>
      <c r="N270" s="77"/>
      <c r="O270" s="77"/>
    </row>
    <row r="271" spans="1:15">
      <c r="A271" s="77"/>
      <c r="B271" s="86"/>
      <c r="C271" s="100"/>
      <c r="D271" s="75"/>
      <c r="E271" s="107"/>
      <c r="F271" s="107"/>
      <c r="G271" s="86"/>
      <c r="H271" s="86"/>
      <c r="I271" s="77"/>
      <c r="J271" s="77"/>
      <c r="K271" s="77"/>
      <c r="L271" s="77"/>
      <c r="M271" s="77"/>
      <c r="N271" s="77"/>
      <c r="O271" s="77"/>
    </row>
    <row r="272" spans="1:15">
      <c r="A272" s="77"/>
      <c r="B272" s="86"/>
      <c r="C272" s="100"/>
      <c r="D272" s="100"/>
      <c r="E272" s="104"/>
      <c r="F272" s="104"/>
      <c r="G272" s="86"/>
      <c r="H272" s="86"/>
      <c r="I272" s="77"/>
      <c r="J272" s="77"/>
      <c r="K272" s="77"/>
      <c r="L272" s="77"/>
      <c r="M272" s="77"/>
      <c r="N272" s="77"/>
      <c r="O272" s="77"/>
    </row>
    <row r="273" spans="1:15">
      <c r="A273" s="77"/>
      <c r="B273" s="86"/>
      <c r="C273" s="100"/>
      <c r="D273" s="100"/>
      <c r="E273" s="104"/>
      <c r="F273" s="104"/>
      <c r="G273" s="86"/>
      <c r="H273" s="86"/>
      <c r="I273" s="77"/>
      <c r="J273" s="77"/>
      <c r="K273" s="77"/>
      <c r="L273" s="77"/>
      <c r="M273" s="77"/>
      <c r="N273" s="77"/>
      <c r="O273" s="77"/>
    </row>
    <row r="274" spans="1:15">
      <c r="A274" s="77"/>
      <c r="B274" s="86"/>
      <c r="C274" s="100"/>
      <c r="D274" s="75"/>
      <c r="E274" s="107"/>
      <c r="F274" s="107"/>
      <c r="G274" s="86"/>
      <c r="H274" s="86"/>
      <c r="I274" s="77"/>
      <c r="J274" s="77"/>
      <c r="K274" s="77"/>
      <c r="L274" s="77"/>
      <c r="M274" s="77"/>
      <c r="N274" s="77"/>
      <c r="O274" s="77"/>
    </row>
    <row r="275" spans="1:15">
      <c r="A275" s="77"/>
      <c r="B275" s="86"/>
      <c r="C275" s="100"/>
      <c r="D275" s="100"/>
      <c r="E275" s="71"/>
      <c r="F275" s="71"/>
      <c r="G275" s="86"/>
      <c r="H275" s="86"/>
      <c r="I275" s="77"/>
      <c r="J275" s="77"/>
      <c r="K275" s="77"/>
      <c r="L275" s="77"/>
      <c r="M275" s="77"/>
      <c r="N275" s="77"/>
      <c r="O275" s="77"/>
    </row>
    <row r="276" spans="1:15">
      <c r="A276" s="77"/>
      <c r="B276" s="86"/>
      <c r="C276" s="100"/>
      <c r="D276" s="100"/>
      <c r="E276" s="71"/>
      <c r="F276" s="71"/>
      <c r="G276" s="86"/>
      <c r="H276" s="86"/>
      <c r="I276" s="77"/>
      <c r="J276" s="77"/>
      <c r="K276" s="77"/>
      <c r="L276" s="77"/>
      <c r="M276" s="77"/>
      <c r="N276" s="77"/>
      <c r="O276" s="77"/>
    </row>
    <row r="277" spans="1:15">
      <c r="A277" s="77"/>
      <c r="B277" s="86"/>
      <c r="C277" s="100"/>
      <c r="D277" s="100"/>
      <c r="E277" s="101"/>
      <c r="F277" s="101"/>
      <c r="G277" s="86"/>
      <c r="H277" s="86"/>
      <c r="I277" s="77"/>
      <c r="J277" s="77"/>
      <c r="K277" s="77"/>
      <c r="L277" s="77"/>
      <c r="M277" s="77"/>
      <c r="N277" s="77"/>
      <c r="O277" s="77"/>
    </row>
    <row r="278" spans="1:15">
      <c r="A278" s="77"/>
      <c r="B278" s="86"/>
      <c r="C278" s="100"/>
      <c r="D278" s="100"/>
      <c r="E278" s="71"/>
      <c r="F278" s="71"/>
      <c r="G278" s="86"/>
      <c r="H278" s="86"/>
      <c r="I278" s="77"/>
      <c r="J278" s="77"/>
      <c r="K278" s="77"/>
      <c r="L278" s="77"/>
      <c r="M278" s="77"/>
      <c r="N278" s="77"/>
      <c r="O278" s="77"/>
    </row>
    <row r="279" spans="1:15">
      <c r="A279" s="77"/>
      <c r="B279" s="86"/>
      <c r="C279" s="100"/>
      <c r="D279" s="100"/>
      <c r="E279" s="101"/>
      <c r="F279" s="101"/>
      <c r="G279" s="86"/>
      <c r="H279" s="86"/>
      <c r="I279" s="77"/>
      <c r="J279" s="77"/>
      <c r="K279" s="77"/>
      <c r="L279" s="77"/>
      <c r="M279" s="77"/>
      <c r="N279" s="77"/>
      <c r="O279" s="77"/>
    </row>
    <row r="280" spans="1:15">
      <c r="A280" s="77"/>
      <c r="B280" s="86"/>
      <c r="C280" s="100"/>
      <c r="D280" s="100"/>
      <c r="E280" s="107"/>
      <c r="F280" s="107"/>
      <c r="G280" s="86"/>
      <c r="H280" s="86"/>
      <c r="I280" s="77"/>
      <c r="J280" s="77"/>
      <c r="K280" s="77"/>
      <c r="L280" s="77"/>
      <c r="M280" s="77"/>
      <c r="N280" s="77"/>
      <c r="O280" s="77"/>
    </row>
    <row r="281" spans="1:15">
      <c r="A281" s="77"/>
      <c r="B281" s="86"/>
      <c r="C281" s="100"/>
      <c r="D281" s="100"/>
      <c r="E281" s="101"/>
      <c r="F281" s="101"/>
      <c r="G281" s="86"/>
      <c r="H281" s="86"/>
      <c r="I281" s="77"/>
      <c r="J281" s="77"/>
      <c r="K281" s="77"/>
      <c r="L281" s="77"/>
      <c r="M281" s="77"/>
      <c r="N281" s="77"/>
      <c r="O281" s="77"/>
    </row>
    <row r="282" spans="1:15">
      <c r="A282" s="77"/>
      <c r="B282" s="86"/>
      <c r="C282" s="71"/>
      <c r="D282" s="71"/>
      <c r="E282" s="106"/>
      <c r="F282" s="106"/>
      <c r="G282" s="86"/>
      <c r="H282" s="86"/>
      <c r="I282" s="77"/>
      <c r="J282" s="77"/>
      <c r="K282" s="77"/>
      <c r="L282" s="77"/>
      <c r="M282" s="77"/>
      <c r="N282" s="77"/>
      <c r="O282" s="77"/>
    </row>
    <row r="283" spans="1:15">
      <c r="A283" s="77"/>
      <c r="B283" s="86"/>
      <c r="C283" s="71"/>
      <c r="D283" s="71"/>
      <c r="E283" s="106"/>
      <c r="F283" s="106"/>
      <c r="G283" s="86"/>
      <c r="H283" s="86"/>
      <c r="I283" s="77"/>
      <c r="J283" s="77"/>
      <c r="K283" s="77"/>
      <c r="L283" s="77"/>
      <c r="M283" s="77"/>
      <c r="N283" s="77"/>
      <c r="O283" s="77"/>
    </row>
    <row r="284" spans="1:15">
      <c r="A284" s="77"/>
      <c r="B284" s="86"/>
      <c r="C284" s="100"/>
      <c r="D284" s="100"/>
      <c r="E284" s="106"/>
      <c r="F284" s="106"/>
      <c r="G284" s="86"/>
      <c r="H284" s="86"/>
      <c r="I284" s="77"/>
      <c r="J284" s="77"/>
      <c r="K284" s="77"/>
      <c r="L284" s="77"/>
      <c r="M284" s="77"/>
      <c r="N284" s="77"/>
      <c r="O284" s="77"/>
    </row>
    <row r="285" spans="1:15">
      <c r="A285" s="77"/>
      <c r="B285" s="86"/>
      <c r="C285" s="104"/>
      <c r="D285" s="104"/>
      <c r="E285" s="104"/>
      <c r="F285" s="104"/>
      <c r="G285" s="86"/>
      <c r="H285" s="86"/>
      <c r="I285" s="77"/>
      <c r="J285" s="77"/>
      <c r="K285" s="77"/>
      <c r="L285" s="77"/>
      <c r="M285" s="77"/>
      <c r="N285" s="77"/>
      <c r="O285" s="77"/>
    </row>
    <row r="286" spans="1:15">
      <c r="A286" s="77"/>
      <c r="B286" s="86"/>
      <c r="C286" s="100"/>
      <c r="D286" s="100"/>
      <c r="E286" s="104"/>
      <c r="F286" s="104"/>
      <c r="G286" s="86"/>
      <c r="H286" s="86"/>
      <c r="I286" s="77"/>
      <c r="J286" s="77"/>
      <c r="K286" s="77"/>
      <c r="L286" s="77"/>
      <c r="M286" s="77"/>
      <c r="N286" s="77"/>
      <c r="O286" s="77"/>
    </row>
    <row r="287" spans="1:15">
      <c r="A287" s="77"/>
      <c r="B287" s="86"/>
      <c r="C287" s="100"/>
      <c r="D287" s="100"/>
      <c r="E287" s="101"/>
      <c r="F287" s="101"/>
      <c r="G287" s="86"/>
      <c r="H287" s="86"/>
      <c r="I287" s="77"/>
      <c r="J287" s="77"/>
      <c r="K287" s="77"/>
      <c r="L287" s="77"/>
      <c r="M287" s="77"/>
      <c r="N287" s="77"/>
      <c r="O287" s="77"/>
    </row>
    <row r="288" spans="1:15">
      <c r="A288" s="77"/>
      <c r="B288" s="86"/>
      <c r="C288" s="71"/>
      <c r="D288" s="71"/>
      <c r="E288" s="71"/>
      <c r="F288" s="71"/>
      <c r="G288" s="86"/>
      <c r="H288" s="86"/>
      <c r="I288" s="77"/>
      <c r="J288" s="77"/>
      <c r="K288" s="77"/>
      <c r="L288" s="77"/>
      <c r="M288" s="77"/>
      <c r="N288" s="77"/>
      <c r="O288" s="77"/>
    </row>
    <row r="289" spans="1:15">
      <c r="A289" s="77"/>
      <c r="B289" s="86"/>
      <c r="C289" s="71"/>
      <c r="D289" s="71"/>
      <c r="E289" s="71"/>
      <c r="F289" s="71"/>
      <c r="G289" s="86"/>
      <c r="H289" s="86"/>
      <c r="I289" s="77"/>
      <c r="J289" s="77"/>
      <c r="K289" s="77"/>
      <c r="L289" s="77"/>
      <c r="M289" s="77"/>
      <c r="N289" s="77"/>
      <c r="O289" s="77"/>
    </row>
    <row r="290" spans="1:15">
      <c r="A290" s="77"/>
      <c r="B290" s="86"/>
      <c r="C290" s="71"/>
      <c r="D290" s="100"/>
      <c r="E290" s="106"/>
      <c r="F290" s="106"/>
      <c r="G290" s="86"/>
      <c r="H290" s="86"/>
      <c r="I290" s="77"/>
      <c r="J290" s="77"/>
      <c r="K290" s="77"/>
      <c r="L290" s="77"/>
      <c r="M290" s="77"/>
      <c r="N290" s="77"/>
      <c r="O290" s="77"/>
    </row>
    <row r="291" spans="1:15">
      <c r="A291" s="77"/>
      <c r="B291" s="86"/>
      <c r="C291" s="71"/>
      <c r="D291" s="100"/>
      <c r="E291" s="101"/>
      <c r="F291" s="101"/>
      <c r="G291" s="86"/>
      <c r="H291" s="86"/>
      <c r="I291" s="77"/>
      <c r="J291" s="77"/>
      <c r="K291" s="77"/>
      <c r="L291" s="77"/>
      <c r="M291" s="77"/>
      <c r="N291" s="77"/>
      <c r="O291" s="77"/>
    </row>
    <row r="292" spans="1:15">
      <c r="A292" s="77"/>
      <c r="B292" s="86"/>
      <c r="C292" s="71"/>
      <c r="D292" s="100"/>
      <c r="E292" s="101"/>
      <c r="F292" s="101"/>
      <c r="G292" s="86"/>
      <c r="H292" s="86"/>
      <c r="I292" s="77"/>
      <c r="J292" s="77"/>
      <c r="K292" s="77"/>
      <c r="L292" s="77"/>
      <c r="M292" s="77"/>
      <c r="N292" s="77"/>
      <c r="O292" s="77"/>
    </row>
    <row r="293" spans="1:15">
      <c r="A293" s="77"/>
      <c r="B293" s="86"/>
      <c r="C293" s="100"/>
      <c r="D293" s="100"/>
      <c r="E293" s="101"/>
      <c r="F293" s="101"/>
      <c r="G293" s="86"/>
      <c r="H293" s="86"/>
      <c r="I293" s="77"/>
      <c r="J293" s="77"/>
      <c r="K293" s="77"/>
      <c r="L293" s="77"/>
      <c r="M293" s="77"/>
      <c r="N293" s="77"/>
      <c r="O293" s="77"/>
    </row>
    <row r="294" spans="1:15">
      <c r="A294" s="77"/>
      <c r="B294" s="86"/>
      <c r="C294" s="100"/>
      <c r="D294" s="100"/>
      <c r="E294" s="101"/>
      <c r="F294" s="101"/>
      <c r="G294" s="86"/>
      <c r="H294" s="86"/>
      <c r="I294" s="77"/>
      <c r="J294" s="77"/>
      <c r="K294" s="77"/>
      <c r="L294" s="77"/>
      <c r="M294" s="77"/>
      <c r="N294" s="77"/>
      <c r="O294" s="77"/>
    </row>
    <row r="295" spans="1:15">
      <c r="A295" s="77"/>
      <c r="B295" s="86"/>
      <c r="C295" s="100"/>
      <c r="D295" s="100"/>
      <c r="E295" s="101"/>
      <c r="F295" s="101"/>
      <c r="G295" s="86"/>
      <c r="H295" s="86"/>
      <c r="I295" s="77"/>
      <c r="J295" s="77"/>
      <c r="K295" s="77"/>
      <c r="L295" s="77"/>
      <c r="M295" s="77"/>
      <c r="N295" s="77"/>
      <c r="O295" s="77"/>
    </row>
    <row r="296" spans="1:15">
      <c r="A296" s="77"/>
      <c r="B296" s="86"/>
      <c r="C296" s="100"/>
      <c r="D296" s="100"/>
      <c r="E296" s="101"/>
      <c r="F296" s="101"/>
      <c r="G296" s="86"/>
      <c r="H296" s="86"/>
      <c r="I296" s="77"/>
      <c r="J296" s="77"/>
      <c r="K296" s="77"/>
      <c r="L296" s="77"/>
      <c r="M296" s="77"/>
      <c r="N296" s="77"/>
      <c r="O296" s="77"/>
    </row>
    <row r="297" spans="1:15">
      <c r="A297" s="77"/>
      <c r="B297" s="86"/>
      <c r="C297" s="100"/>
      <c r="D297" s="100"/>
      <c r="E297" s="71"/>
      <c r="F297" s="71"/>
      <c r="G297" s="86"/>
      <c r="H297" s="86"/>
      <c r="I297" s="77"/>
      <c r="J297" s="77"/>
      <c r="K297" s="77"/>
      <c r="L297" s="77"/>
      <c r="M297" s="77"/>
      <c r="N297" s="77"/>
      <c r="O297" s="77"/>
    </row>
    <row r="298" spans="1:15">
      <c r="A298" s="77"/>
      <c r="B298" s="86"/>
      <c r="C298" s="100"/>
      <c r="D298" s="100"/>
      <c r="E298" s="71"/>
      <c r="F298" s="71"/>
      <c r="G298" s="86"/>
      <c r="H298" s="86"/>
      <c r="I298" s="77"/>
      <c r="J298" s="77"/>
      <c r="K298" s="77"/>
      <c r="L298" s="77"/>
      <c r="M298" s="77"/>
      <c r="N298" s="77"/>
      <c r="O298" s="77"/>
    </row>
    <row r="299" spans="1:15">
      <c r="A299" s="77"/>
      <c r="B299" s="86"/>
      <c r="C299" s="100"/>
      <c r="D299" s="71"/>
      <c r="E299" s="71"/>
      <c r="F299" s="71"/>
      <c r="G299" s="86"/>
      <c r="H299" s="86"/>
      <c r="I299" s="77"/>
      <c r="J299" s="77"/>
      <c r="K299" s="77"/>
      <c r="L299" s="77"/>
      <c r="M299" s="77"/>
      <c r="N299" s="77"/>
      <c r="O299" s="77"/>
    </row>
    <row r="300" spans="1:15">
      <c r="A300" s="77"/>
      <c r="B300" s="86"/>
      <c r="C300" s="100"/>
      <c r="D300" s="71"/>
      <c r="E300" s="101"/>
      <c r="F300" s="101"/>
      <c r="G300" s="86"/>
      <c r="H300" s="86"/>
      <c r="I300" s="77"/>
      <c r="J300" s="77"/>
      <c r="K300" s="77"/>
      <c r="L300" s="77"/>
      <c r="M300" s="77"/>
      <c r="N300" s="77"/>
      <c r="O300" s="77"/>
    </row>
    <row r="301" spans="1:15">
      <c r="B301" s="86"/>
      <c r="C301" s="108"/>
      <c r="D301" s="70"/>
      <c r="E301" s="70"/>
      <c r="F301" s="70"/>
      <c r="G301" s="109"/>
      <c r="H301" s="110"/>
      <c r="I301" s="111"/>
    </row>
    <row r="302" spans="1:15" ht="13.5" thickBot="1">
      <c r="B302" s="86"/>
      <c r="C302" s="100"/>
      <c r="D302" s="70"/>
      <c r="E302" s="108"/>
      <c r="F302" s="108"/>
      <c r="G302" s="112"/>
      <c r="H302" s="113"/>
      <c r="I302" s="111"/>
    </row>
    <row r="303" spans="1:15">
      <c r="B303" s="86"/>
      <c r="C303" s="70"/>
      <c r="D303" s="70"/>
      <c r="E303" s="108"/>
      <c r="F303" s="108"/>
      <c r="G303" s="86"/>
      <c r="H303" s="86"/>
      <c r="I303" s="70"/>
    </row>
    <row r="304" spans="1:15">
      <c r="B304" s="86"/>
      <c r="C304" s="70" t="s">
        <v>251</v>
      </c>
      <c r="D304" s="70"/>
      <c r="E304" s="70"/>
      <c r="F304" s="70"/>
      <c r="G304" s="86"/>
      <c r="H304" s="86"/>
      <c r="I304" s="70"/>
    </row>
    <row r="305" spans="2:9">
      <c r="B305" s="86"/>
      <c r="C305" s="70"/>
      <c r="D305" s="70"/>
      <c r="E305" s="70"/>
      <c r="F305" s="70"/>
      <c r="G305" s="86"/>
      <c r="H305" s="86"/>
      <c r="I305" s="70"/>
    </row>
    <row r="306" spans="2:9">
      <c r="B306" s="70"/>
      <c r="C306" s="70"/>
      <c r="D306" s="70"/>
      <c r="E306" s="70"/>
      <c r="F306" s="70"/>
      <c r="G306" s="70"/>
      <c r="H306" s="70"/>
      <c r="I306" s="70"/>
    </row>
    <row r="307" spans="2:9" s="70" customFormat="1"/>
    <row r="308" spans="2:9" s="70" customFormat="1"/>
    <row r="309" spans="2:9" s="70" customFormat="1"/>
    <row r="310" spans="2:9" s="70" customFormat="1"/>
    <row r="311" spans="2:9" s="70" customFormat="1"/>
    <row r="312" spans="2:9" s="70" customFormat="1"/>
    <row r="313" spans="2:9" s="70" customFormat="1"/>
    <row r="314" spans="2:9" s="70" customFormat="1"/>
    <row r="315" spans="2:9" s="70" customFormat="1"/>
    <row r="316" spans="2:9" s="70" customFormat="1"/>
    <row r="317" spans="2:9" s="70" customFormat="1"/>
    <row r="318" spans="2:9" s="70" customFormat="1"/>
    <row r="319" spans="2:9" s="70" customFormat="1"/>
    <row r="320" spans="2:9" s="70" customFormat="1"/>
    <row r="321" s="70" customFormat="1"/>
    <row r="322" s="70" customFormat="1"/>
    <row r="323" s="70" customFormat="1"/>
    <row r="324" s="70" customFormat="1"/>
    <row r="325" s="70" customFormat="1"/>
    <row r="326" s="70" customFormat="1"/>
    <row r="327" s="70" customFormat="1"/>
    <row r="328" s="70" customFormat="1"/>
    <row r="329" s="70" customFormat="1"/>
    <row r="330" s="70" customFormat="1"/>
    <row r="331" s="70" customFormat="1"/>
    <row r="332" s="70" customFormat="1"/>
    <row r="333" s="70" customFormat="1"/>
    <row r="334" s="70" customFormat="1"/>
    <row r="335" s="70" customFormat="1"/>
    <row r="336" s="70" customFormat="1"/>
    <row r="337" s="70" customFormat="1"/>
    <row r="338" s="70" customFormat="1"/>
    <row r="339" s="70" customFormat="1"/>
    <row r="340" s="70" customFormat="1"/>
    <row r="341" s="70" customFormat="1"/>
    <row r="342" s="70" customFormat="1"/>
    <row r="343" s="70" customFormat="1"/>
    <row r="344" s="70" customFormat="1"/>
    <row r="345" s="70" customFormat="1"/>
    <row r="346" s="70" customFormat="1"/>
    <row r="347" s="70" customFormat="1"/>
    <row r="348" s="70" customFormat="1"/>
    <row r="349" s="70" customFormat="1"/>
    <row r="350" s="70" customFormat="1"/>
    <row r="351" s="70" customFormat="1"/>
    <row r="352" s="70" customFormat="1"/>
    <row r="353" s="70" customFormat="1"/>
    <row r="354" s="70" customFormat="1"/>
    <row r="355" s="70" customFormat="1"/>
    <row r="356" s="70" customFormat="1"/>
    <row r="357" s="70" customFormat="1"/>
    <row r="358" s="70" customFormat="1"/>
    <row r="359" s="70" customFormat="1"/>
    <row r="360" s="70" customFormat="1"/>
    <row r="361" s="70" customFormat="1"/>
    <row r="362" s="70" customFormat="1"/>
    <row r="363" s="70" customFormat="1"/>
    <row r="364" s="70" customFormat="1"/>
    <row r="365" s="70" customFormat="1"/>
    <row r="366" s="70" customFormat="1"/>
    <row r="367" s="70" customFormat="1"/>
    <row r="368" s="70" customFormat="1"/>
    <row r="369" s="70" customFormat="1"/>
    <row r="370" s="70" customFormat="1"/>
    <row r="371" s="70" customFormat="1"/>
    <row r="372" s="70" customFormat="1"/>
    <row r="373" s="70" customFormat="1"/>
    <row r="374" s="70" customFormat="1"/>
    <row r="375" s="70" customFormat="1"/>
    <row r="376" s="70" customFormat="1"/>
    <row r="377" s="70" customFormat="1"/>
    <row r="378" s="70" customFormat="1"/>
    <row r="379" s="70" customFormat="1"/>
    <row r="380" s="70" customFormat="1"/>
    <row r="381" s="70" customFormat="1"/>
    <row r="382" s="70" customFormat="1"/>
    <row r="383" s="70" customFormat="1"/>
    <row r="384" s="70" customFormat="1"/>
    <row r="385" s="70" customFormat="1"/>
    <row r="386" s="70" customFormat="1"/>
    <row r="387" s="70" customFormat="1"/>
    <row r="388" s="70" customFormat="1"/>
    <row r="389" s="70" customFormat="1"/>
    <row r="390" s="70" customFormat="1"/>
    <row r="391" s="70" customFormat="1"/>
    <row r="392" s="70" customFormat="1"/>
    <row r="393" s="70" customFormat="1"/>
    <row r="394" s="70" customFormat="1"/>
    <row r="395" s="70" customFormat="1"/>
    <row r="396" s="70" customFormat="1"/>
    <row r="397" s="70" customFormat="1"/>
    <row r="398" s="70" customFormat="1"/>
    <row r="399" s="70" customFormat="1"/>
    <row r="400" s="70" customFormat="1"/>
    <row r="401" s="70" customFormat="1"/>
    <row r="402" s="70" customFormat="1"/>
    <row r="403" s="70" customFormat="1"/>
    <row r="404" s="70" customFormat="1"/>
    <row r="405" s="70" customFormat="1"/>
    <row r="406" s="70" customFormat="1"/>
    <row r="407" s="70" customFormat="1"/>
    <row r="408" s="70" customFormat="1"/>
    <row r="409" s="70" customFormat="1"/>
    <row r="410" s="70" customFormat="1"/>
    <row r="411" s="70" customFormat="1"/>
    <row r="412" s="70" customFormat="1"/>
    <row r="413" s="70" customFormat="1"/>
    <row r="414" s="70" customFormat="1"/>
    <row r="415" s="70" customFormat="1"/>
    <row r="416" s="70" customFormat="1"/>
    <row r="417" s="70" customFormat="1"/>
    <row r="418" s="70" customFormat="1"/>
    <row r="419" s="70" customFormat="1"/>
    <row r="420" s="70" customFormat="1"/>
    <row r="421" s="70" customFormat="1"/>
    <row r="422" s="70" customFormat="1"/>
    <row r="423" s="70" customFormat="1"/>
    <row r="424" s="70" customFormat="1"/>
    <row r="425" s="70" customFormat="1"/>
    <row r="426" s="70" customFormat="1"/>
    <row r="427" s="70" customFormat="1"/>
    <row r="428" s="70" customFormat="1"/>
    <row r="429" s="70" customFormat="1"/>
    <row r="430" s="70" customFormat="1"/>
    <row r="431" s="70" customFormat="1"/>
    <row r="432" s="70" customFormat="1"/>
    <row r="433" s="70" customFormat="1"/>
    <row r="434" s="70" customFormat="1"/>
    <row r="435" s="70" customFormat="1"/>
    <row r="436" s="70" customFormat="1"/>
    <row r="437" s="70" customFormat="1"/>
    <row r="438" s="70" customFormat="1"/>
    <row r="439" s="70" customFormat="1"/>
    <row r="440" s="70" customFormat="1"/>
    <row r="441" s="70" customFormat="1"/>
    <row r="442" s="70" customFormat="1"/>
    <row r="443" s="70" customFormat="1"/>
    <row r="444" s="70" customFormat="1"/>
    <row r="445" s="70" customFormat="1"/>
    <row r="446" s="70" customFormat="1"/>
    <row r="447" s="70" customFormat="1"/>
    <row r="448" s="70" customFormat="1"/>
    <row r="449" s="70" customFormat="1"/>
    <row r="450" s="70" customFormat="1"/>
    <row r="451" s="70" customFormat="1"/>
    <row r="452" s="70" customFormat="1"/>
    <row r="453" s="70" customFormat="1"/>
    <row r="454" s="70" customFormat="1"/>
    <row r="455" s="70" customFormat="1"/>
    <row r="456" s="70" customFormat="1"/>
    <row r="457" s="70" customFormat="1"/>
    <row r="458" s="70" customFormat="1"/>
    <row r="459" s="70" customFormat="1"/>
    <row r="460" s="70" customFormat="1"/>
    <row r="461" s="70" customFormat="1"/>
    <row r="462" s="70" customFormat="1"/>
    <row r="463" s="70" customFormat="1"/>
    <row r="464" s="70" customFormat="1"/>
    <row r="465" spans="2:8" s="70" customFormat="1"/>
    <row r="466" spans="2:8" s="70" customFormat="1"/>
    <row r="467" spans="2:8" s="70" customFormat="1"/>
    <row r="468" spans="2:8" s="70" customFormat="1"/>
    <row r="469" spans="2:8" s="70" customFormat="1"/>
    <row r="470" spans="2:8" s="70" customFormat="1"/>
    <row r="471" spans="2:8" s="70" customFormat="1"/>
    <row r="472" spans="2:8" s="70" customFormat="1"/>
    <row r="473" spans="2:8" s="70" customFormat="1">
      <c r="B473" s="76"/>
      <c r="C473" s="76"/>
      <c r="D473" s="76"/>
      <c r="E473" s="76"/>
      <c r="F473" s="76"/>
      <c r="G473" s="83"/>
      <c r="H473" s="83"/>
    </row>
  </sheetData>
  <mergeCells count="3">
    <mergeCell ref="C6:G6"/>
    <mergeCell ref="C3:H3"/>
    <mergeCell ref="C7:H7"/>
  </mergeCells>
  <phoneticPr fontId="6" type="noConversion"/>
  <printOptions horizontalCentered="1"/>
  <pageMargins left="0.98425196850393704" right="0.59055118110236227" top="1.5748031496062993" bottom="0.98425196850393704" header="0" footer="0"/>
  <pageSetup paperSize="9" scale="91" orientation="portrait" r:id="rId1"/>
  <headerFooter alignWithMargins="0">
    <oddFooter>&amp;C&amp;"Arial Narrow,Normal"&amp;11Ekteki dipnotlar finansal tabloların tamamlayıcısıdır.
 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  <pageSetUpPr fitToPage="1"/>
  </sheetPr>
  <dimension ref="B3:AC43"/>
  <sheetViews>
    <sheetView zoomScale="80" zoomScaleNormal="80" workbookViewId="0">
      <selection activeCell="M31" sqref="M31"/>
    </sheetView>
  </sheetViews>
  <sheetFormatPr defaultRowHeight="16.5"/>
  <cols>
    <col min="1" max="1" width="9.140625" style="357"/>
    <col min="2" max="2" width="49.42578125" style="357" customWidth="1"/>
    <col min="3" max="3" width="5.28515625" style="357" hidden="1" customWidth="1"/>
    <col min="4" max="4" width="27" style="357" customWidth="1"/>
    <col min="5" max="8" width="15.85546875" style="357" hidden="1" customWidth="1"/>
    <col min="9" max="9" width="5.85546875" style="357" customWidth="1"/>
    <col min="10" max="10" width="22.5703125" style="357" customWidth="1"/>
    <col min="11" max="11" width="19.42578125" style="357" customWidth="1"/>
    <col min="12" max="12" width="12.28515625" style="357" hidden="1" customWidth="1"/>
    <col min="13" max="13" width="18.5703125" style="357" hidden="1" customWidth="1"/>
    <col min="14" max="14" width="17.85546875" style="357" hidden="1" customWidth="1"/>
    <col min="15" max="15" width="11" style="357" hidden="1" customWidth="1"/>
    <col min="16" max="16" width="13.7109375" style="357" hidden="1" customWidth="1"/>
    <col min="17" max="17" width="5.5703125" style="357" customWidth="1"/>
    <col min="18" max="18" width="29.28515625" style="357" customWidth="1"/>
    <col min="19" max="19" width="26.42578125" style="357" customWidth="1"/>
    <col min="20" max="20" width="14.85546875" style="357" hidden="1" customWidth="1"/>
    <col min="21" max="21" width="13.28515625" style="357" hidden="1" customWidth="1"/>
    <col min="22" max="22" width="23.140625" style="357" customWidth="1"/>
    <col min="23" max="16384" width="9.140625" style="357"/>
  </cols>
  <sheetData>
    <row r="3" spans="2:23">
      <c r="B3" s="609" t="str">
        <f>'Aktif-Rapor'!C2</f>
        <v>İDEALİST GAYRİMENKUL YATIRIM ORTAKLIĞI A.Ş.</v>
      </c>
      <c r="C3" s="610"/>
      <c r="D3" s="610"/>
      <c r="E3" s="610"/>
      <c r="F3" s="610"/>
      <c r="G3" s="610"/>
      <c r="H3" s="610"/>
      <c r="I3" s="610"/>
      <c r="J3" s="610"/>
      <c r="K3" s="610"/>
      <c r="L3" s="610"/>
      <c r="M3" s="610"/>
      <c r="N3" s="610"/>
      <c r="O3" s="610"/>
      <c r="P3" s="610"/>
      <c r="Q3" s="610"/>
      <c r="R3" s="610"/>
      <c r="S3" s="610"/>
      <c r="T3" s="610"/>
      <c r="U3" s="610"/>
      <c r="V3" s="610"/>
    </row>
    <row r="4" spans="2:23">
      <c r="B4" s="488"/>
      <c r="C4" s="489"/>
      <c r="D4" s="489"/>
      <c r="E4" s="489"/>
      <c r="F4" s="489"/>
      <c r="G4" s="489"/>
      <c r="H4" s="489"/>
      <c r="I4" s="585"/>
      <c r="J4" s="489"/>
      <c r="K4" s="489"/>
      <c r="L4" s="489"/>
      <c r="M4" s="489"/>
      <c r="N4" s="489"/>
      <c r="O4" s="489"/>
      <c r="P4" s="489"/>
      <c r="Q4" s="489"/>
      <c r="R4" s="489"/>
      <c r="S4" s="489"/>
      <c r="T4" s="489"/>
      <c r="U4" s="489"/>
      <c r="V4" s="489"/>
    </row>
    <row r="5" spans="2:23">
      <c r="B5" s="610" t="s">
        <v>916</v>
      </c>
      <c r="C5" s="610"/>
      <c r="D5" s="610"/>
      <c r="E5" s="610"/>
      <c r="F5" s="610"/>
      <c r="G5" s="610"/>
      <c r="H5" s="610"/>
      <c r="I5" s="610"/>
      <c r="J5" s="610"/>
      <c r="K5" s="610"/>
      <c r="L5" s="610"/>
      <c r="M5" s="610"/>
      <c r="N5" s="610"/>
      <c r="O5" s="610"/>
      <c r="P5" s="610"/>
      <c r="Q5" s="610"/>
      <c r="R5" s="610"/>
      <c r="S5" s="610"/>
      <c r="T5" s="610"/>
      <c r="U5" s="610"/>
      <c r="V5" s="610"/>
    </row>
    <row r="6" spans="2:23">
      <c r="B6" s="610" t="s">
        <v>1055</v>
      </c>
      <c r="C6" s="610"/>
      <c r="D6" s="610"/>
      <c r="E6" s="610"/>
      <c r="F6" s="610"/>
      <c r="G6" s="610"/>
      <c r="H6" s="610"/>
      <c r="I6" s="610"/>
      <c r="J6" s="610"/>
      <c r="K6" s="610"/>
      <c r="L6" s="610"/>
      <c r="M6" s="610"/>
      <c r="N6" s="610"/>
      <c r="O6" s="610"/>
      <c r="P6" s="610"/>
      <c r="Q6" s="610"/>
      <c r="R6" s="610"/>
      <c r="S6" s="610"/>
      <c r="T6" s="610"/>
      <c r="U6" s="610"/>
      <c r="V6" s="610"/>
    </row>
    <row r="7" spans="2:23">
      <c r="B7" s="611" t="s">
        <v>755</v>
      </c>
      <c r="C7" s="611"/>
      <c r="D7" s="611"/>
      <c r="E7" s="611"/>
      <c r="F7" s="611"/>
      <c r="G7" s="611"/>
      <c r="H7" s="611"/>
      <c r="I7" s="611"/>
      <c r="J7" s="611"/>
      <c r="K7" s="611"/>
      <c r="L7" s="311"/>
      <c r="M7" s="311"/>
      <c r="N7" s="311"/>
      <c r="O7" s="311"/>
      <c r="P7" s="311"/>
      <c r="Q7" s="485"/>
      <c r="R7" s="414"/>
      <c r="S7" s="414"/>
      <c r="T7" s="414"/>
      <c r="U7" s="414"/>
      <c r="V7" s="414"/>
    </row>
    <row r="8" spans="2:23">
      <c r="B8" s="415"/>
      <c r="C8" s="415"/>
      <c r="D8" s="415"/>
      <c r="E8" s="415"/>
      <c r="F8" s="415"/>
      <c r="G8" s="415"/>
      <c r="H8" s="415"/>
      <c r="I8" s="415"/>
      <c r="J8" s="415"/>
      <c r="K8" s="415"/>
      <c r="L8" s="415"/>
      <c r="M8" s="415"/>
      <c r="N8" s="415"/>
      <c r="O8" s="415"/>
      <c r="P8" s="415"/>
      <c r="Q8" s="415"/>
      <c r="R8" s="415"/>
      <c r="S8" s="415"/>
      <c r="T8" s="415"/>
      <c r="U8" s="415"/>
      <c r="V8" s="415"/>
      <c r="W8" s="358"/>
    </row>
    <row r="9" spans="2:23" ht="33.75" customHeight="1" thickBot="1">
      <c r="B9" s="417"/>
      <c r="C9" s="359"/>
      <c r="D9" s="418"/>
      <c r="E9" s="418"/>
      <c r="F9" s="418"/>
      <c r="G9" s="418"/>
      <c r="H9" s="418"/>
      <c r="I9" s="418"/>
      <c r="J9" s="612" t="s">
        <v>1122</v>
      </c>
      <c r="K9" s="613"/>
      <c r="L9" s="614" t="s">
        <v>1123</v>
      </c>
      <c r="M9" s="614"/>
      <c r="N9" s="614"/>
      <c r="O9" s="615"/>
      <c r="P9" s="416"/>
      <c r="Q9" s="416"/>
      <c r="R9" s="616" t="s">
        <v>787</v>
      </c>
      <c r="S9" s="617"/>
      <c r="T9" s="415"/>
      <c r="U9" s="415"/>
      <c r="V9" s="418"/>
      <c r="W9" s="358"/>
    </row>
    <row r="10" spans="2:23" ht="66.75" thickBot="1">
      <c r="B10" s="419"/>
      <c r="C10" s="351"/>
      <c r="D10" s="420" t="s">
        <v>757</v>
      </c>
      <c r="E10" s="421" t="s">
        <v>776</v>
      </c>
      <c r="F10" s="421" t="s">
        <v>777</v>
      </c>
      <c r="G10" s="421" t="s">
        <v>784</v>
      </c>
      <c r="H10" s="421" t="s">
        <v>778</v>
      </c>
      <c r="I10" s="421"/>
      <c r="J10" s="586" t="s">
        <v>779</v>
      </c>
      <c r="K10" s="587" t="s">
        <v>290</v>
      </c>
      <c r="L10" s="422" t="s">
        <v>780</v>
      </c>
      <c r="M10" s="422" t="s">
        <v>781</v>
      </c>
      <c r="N10" s="422" t="s">
        <v>782</v>
      </c>
      <c r="O10" s="423" t="s">
        <v>783</v>
      </c>
      <c r="P10" s="421" t="s">
        <v>290</v>
      </c>
      <c r="Q10" s="421"/>
      <c r="R10" s="424" t="s">
        <v>785</v>
      </c>
      <c r="S10" s="425" t="s">
        <v>786</v>
      </c>
      <c r="T10" s="421" t="s">
        <v>788</v>
      </c>
      <c r="U10" s="421" t="s">
        <v>769</v>
      </c>
      <c r="V10" s="421" t="s">
        <v>789</v>
      </c>
      <c r="W10" s="358"/>
    </row>
    <row r="11" spans="2:23" ht="15" customHeight="1">
      <c r="B11" s="426"/>
      <c r="C11" s="427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 s="470"/>
      <c r="O11" s="470"/>
      <c r="P11" s="470"/>
      <c r="Q11" s="470"/>
      <c r="R11" s="470"/>
      <c r="S11" s="470"/>
      <c r="T11" s="470"/>
      <c r="U11" s="470"/>
      <c r="V11" s="470"/>
      <c r="W11" s="358"/>
    </row>
    <row r="12" spans="2:23" s="433" customFormat="1" ht="15" customHeight="1">
      <c r="B12" s="434" t="s">
        <v>791</v>
      </c>
      <c r="C12" s="435"/>
      <c r="D12" s="436"/>
      <c r="E12" s="437"/>
      <c r="F12" s="437"/>
      <c r="G12" s="437"/>
      <c r="H12" s="437"/>
      <c r="I12" s="437"/>
      <c r="J12" s="437"/>
      <c r="K12" s="437"/>
      <c r="L12" s="437"/>
      <c r="M12" s="437"/>
      <c r="N12" s="437"/>
      <c r="O12" s="437"/>
      <c r="P12" s="437"/>
      <c r="Q12" s="437"/>
      <c r="R12" s="436"/>
      <c r="S12" s="436"/>
      <c r="T12" s="437"/>
      <c r="U12" s="437"/>
      <c r="V12" s="437"/>
      <c r="W12" s="432"/>
    </row>
    <row r="13" spans="2:23" s="433" customFormat="1" ht="15" customHeight="1">
      <c r="B13" s="434"/>
      <c r="C13" s="435"/>
      <c r="D13" s="436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  <c r="P13" s="437"/>
      <c r="Q13" s="437"/>
      <c r="R13" s="436"/>
      <c r="S13" s="436"/>
      <c r="T13" s="437"/>
      <c r="U13" s="437"/>
      <c r="V13" s="437"/>
      <c r="W13" s="432"/>
    </row>
    <row r="14" spans="2:23" s="433" customFormat="1" ht="15" customHeight="1">
      <c r="B14" s="434" t="s">
        <v>951</v>
      </c>
      <c r="C14" s="435"/>
      <c r="D14" s="436">
        <v>10000000</v>
      </c>
      <c r="E14" s="437"/>
      <c r="F14" s="437"/>
      <c r="G14" s="437"/>
      <c r="H14" s="437"/>
      <c r="I14" s="437"/>
      <c r="J14" s="437">
        <v>0</v>
      </c>
      <c r="K14" s="437">
        <v>0</v>
      </c>
      <c r="L14" s="437"/>
      <c r="M14" s="437"/>
      <c r="N14" s="437"/>
      <c r="O14" s="437"/>
      <c r="P14" s="437"/>
      <c r="Q14" s="437"/>
      <c r="R14" s="437">
        <v>-571633</v>
      </c>
      <c r="S14" s="436">
        <v>-237906</v>
      </c>
      <c r="T14" s="437"/>
      <c r="U14" s="437"/>
      <c r="V14" s="437">
        <f>SUM(D14:U14)</f>
        <v>9190461</v>
      </c>
      <c r="W14" s="432"/>
    </row>
    <row r="15" spans="2:23" ht="15" customHeight="1">
      <c r="B15" s="438"/>
      <c r="C15" s="439"/>
      <c r="D15" s="440"/>
      <c r="E15" s="441"/>
      <c r="F15" s="441"/>
      <c r="G15" s="441"/>
      <c r="H15" s="441"/>
      <c r="I15" s="441"/>
      <c r="J15" s="441"/>
      <c r="K15" s="441"/>
      <c r="L15" s="441"/>
      <c r="M15" s="441"/>
      <c r="N15" s="441"/>
      <c r="O15" s="441"/>
      <c r="P15" s="441"/>
      <c r="Q15" s="441"/>
      <c r="R15" s="440"/>
      <c r="S15" s="440"/>
      <c r="T15" s="441"/>
      <c r="U15" s="441"/>
      <c r="V15" s="441"/>
      <c r="W15" s="428"/>
    </row>
    <row r="16" spans="2:23" ht="15" customHeight="1">
      <c r="B16" s="438" t="s">
        <v>949</v>
      </c>
      <c r="C16" s="439"/>
      <c r="D16" s="440">
        <v>0</v>
      </c>
      <c r="E16" s="441">
        <v>0</v>
      </c>
      <c r="F16" s="441">
        <v>0</v>
      </c>
      <c r="G16" s="441"/>
      <c r="H16" s="441"/>
      <c r="I16" s="441"/>
      <c r="J16" s="441">
        <v>0</v>
      </c>
      <c r="K16" s="441">
        <v>0</v>
      </c>
      <c r="L16" s="441"/>
      <c r="M16" s="441"/>
      <c r="N16" s="441"/>
      <c r="O16" s="441"/>
      <c r="P16" s="441"/>
      <c r="Q16" s="441"/>
      <c r="R16" s="440">
        <f>(K16+S16)*-1</f>
        <v>-237906</v>
      </c>
      <c r="S16" s="440">
        <f>S14*-1</f>
        <v>237906</v>
      </c>
      <c r="T16" s="441"/>
      <c r="U16" s="441"/>
      <c r="V16" s="437">
        <f>SUM(D16:U16)</f>
        <v>0</v>
      </c>
      <c r="W16" s="428"/>
    </row>
    <row r="17" spans="2:23" ht="15" customHeight="1">
      <c r="B17" s="438"/>
      <c r="C17" s="439"/>
      <c r="D17" s="440"/>
      <c r="E17" s="441"/>
      <c r="F17" s="441"/>
      <c r="G17" s="441"/>
      <c r="H17" s="441"/>
      <c r="I17" s="441"/>
      <c r="J17" s="441"/>
      <c r="K17" s="441"/>
      <c r="L17" s="441"/>
      <c r="M17" s="441"/>
      <c r="N17" s="441"/>
      <c r="O17" s="441"/>
      <c r="P17" s="441"/>
      <c r="Q17" s="441"/>
      <c r="R17" s="440"/>
      <c r="S17" s="440"/>
      <c r="T17" s="441"/>
      <c r="U17" s="441"/>
      <c r="V17" s="441"/>
      <c r="W17" s="428"/>
    </row>
    <row r="18" spans="2:23" ht="15" customHeight="1">
      <c r="B18" s="438" t="s">
        <v>1116</v>
      </c>
      <c r="C18" s="439"/>
      <c r="D18" s="440">
        <v>0</v>
      </c>
      <c r="E18" s="441"/>
      <c r="F18" s="441"/>
      <c r="G18" s="441"/>
      <c r="H18" s="441"/>
      <c r="I18" s="441"/>
      <c r="J18" s="441">
        <f>'Pasif-Rapor'!H51</f>
        <v>-198</v>
      </c>
      <c r="K18" s="441">
        <v>0</v>
      </c>
      <c r="L18" s="441"/>
      <c r="M18" s="441"/>
      <c r="N18" s="441"/>
      <c r="O18" s="441"/>
      <c r="P18" s="441"/>
      <c r="Q18" s="441"/>
      <c r="R18" s="440">
        <v>0</v>
      </c>
      <c r="S18" s="440">
        <v>0</v>
      </c>
      <c r="T18" s="441"/>
      <c r="U18" s="441"/>
      <c r="V18" s="437">
        <f>SUM(D18:U18)</f>
        <v>-198</v>
      </c>
      <c r="W18" s="428"/>
    </row>
    <row r="19" spans="2:23" ht="15" customHeight="1">
      <c r="B19" s="438"/>
      <c r="C19" s="439"/>
      <c r="D19" s="440"/>
      <c r="E19" s="441"/>
      <c r="F19" s="441"/>
      <c r="G19" s="441"/>
      <c r="H19" s="441"/>
      <c r="I19" s="441"/>
      <c r="J19" s="441"/>
      <c r="K19" s="441"/>
      <c r="L19" s="441"/>
      <c r="M19" s="441"/>
      <c r="N19" s="441"/>
      <c r="O19" s="441"/>
      <c r="P19" s="441"/>
      <c r="Q19" s="441"/>
      <c r="R19" s="440"/>
      <c r="S19" s="440"/>
      <c r="T19" s="441"/>
      <c r="U19" s="441"/>
      <c r="V19" s="441"/>
      <c r="W19" s="428"/>
    </row>
    <row r="20" spans="2:23" ht="15" customHeight="1" thickBot="1">
      <c r="B20" s="442" t="s">
        <v>775</v>
      </c>
      <c r="C20" s="443"/>
      <c r="D20" s="444">
        <v>0</v>
      </c>
      <c r="E20" s="445">
        <v>0</v>
      </c>
      <c r="F20" s="445">
        <v>0</v>
      </c>
      <c r="G20" s="445"/>
      <c r="H20" s="445"/>
      <c r="I20" s="445"/>
      <c r="J20" s="445"/>
      <c r="K20" s="445">
        <v>0</v>
      </c>
      <c r="L20" s="445"/>
      <c r="M20" s="445"/>
      <c r="N20" s="445"/>
      <c r="O20" s="445"/>
      <c r="P20" s="445"/>
      <c r="Q20" s="445"/>
      <c r="R20" s="444">
        <v>0</v>
      </c>
      <c r="S20" s="444">
        <f>'Pasif-Rapor'!H53</f>
        <v>-28521</v>
      </c>
      <c r="T20" s="445"/>
      <c r="U20" s="445"/>
      <c r="V20" s="452">
        <f>SUM(D20:U20)</f>
        <v>-28521</v>
      </c>
      <c r="W20" s="358"/>
    </row>
    <row r="21" spans="2:23" ht="15" customHeight="1">
      <c r="B21" s="438"/>
      <c r="C21" s="439"/>
      <c r="D21" s="446"/>
      <c r="E21" s="447"/>
      <c r="F21" s="447"/>
      <c r="G21" s="447"/>
      <c r="H21" s="447"/>
      <c r="I21" s="447"/>
      <c r="J21" s="447"/>
      <c r="K21" s="447"/>
      <c r="L21" s="447"/>
      <c r="M21" s="447"/>
      <c r="N21" s="447"/>
      <c r="O21" s="447"/>
      <c r="P21" s="447"/>
      <c r="Q21" s="447"/>
      <c r="R21" s="446"/>
      <c r="S21" s="446"/>
      <c r="T21" s="447"/>
      <c r="U21" s="447"/>
      <c r="V21" s="448"/>
      <c r="W21" s="358"/>
    </row>
    <row r="22" spans="2:23" ht="15" customHeight="1" thickBot="1">
      <c r="B22" s="449" t="s">
        <v>1056</v>
      </c>
      <c r="C22" s="450"/>
      <c r="D22" s="451">
        <f>SUM(D14:D20)</f>
        <v>10000000</v>
      </c>
      <c r="E22" s="452">
        <f>SUM(E14:E20)</f>
        <v>0</v>
      </c>
      <c r="F22" s="452">
        <f>SUM(F14:F20)</f>
        <v>0</v>
      </c>
      <c r="G22" s="452"/>
      <c r="H22" s="452"/>
      <c r="I22" s="452"/>
      <c r="J22" s="451">
        <f>SUM(J14:J20)</f>
        <v>-198</v>
      </c>
      <c r="K22" s="452">
        <f>SUM(K14:K20)</f>
        <v>0</v>
      </c>
      <c r="L22" s="452"/>
      <c r="M22" s="452"/>
      <c r="N22" s="452"/>
      <c r="O22" s="452"/>
      <c r="P22" s="452"/>
      <c r="Q22" s="452"/>
      <c r="R22" s="451">
        <f>SUM(R14:R20)</f>
        <v>-809539</v>
      </c>
      <c r="S22" s="451">
        <f>SUM(S14:S20)</f>
        <v>-28521</v>
      </c>
      <c r="T22" s="452"/>
      <c r="U22" s="452"/>
      <c r="V22" s="452">
        <f>SUM(D22:U22)</f>
        <v>9161742</v>
      </c>
      <c r="W22" s="358"/>
    </row>
    <row r="23" spans="2:23" ht="15" customHeight="1">
      <c r="B23" s="438"/>
      <c r="C23" s="439"/>
      <c r="D23" s="453"/>
      <c r="E23" s="454"/>
      <c r="F23" s="454"/>
      <c r="G23" s="454"/>
      <c r="H23" s="454"/>
      <c r="I23" s="454"/>
      <c r="J23" s="454"/>
      <c r="K23" s="454"/>
      <c r="L23" s="454"/>
      <c r="M23" s="454"/>
      <c r="N23" s="454"/>
      <c r="O23" s="454"/>
      <c r="P23" s="454"/>
      <c r="Q23" s="454"/>
      <c r="R23" s="453"/>
      <c r="S23" s="453"/>
      <c r="T23" s="454"/>
      <c r="U23" s="454"/>
      <c r="V23" s="454"/>
      <c r="W23" s="358"/>
    </row>
    <row r="24" spans="2:23" ht="15" customHeight="1">
      <c r="B24" s="434" t="s">
        <v>792</v>
      </c>
      <c r="C24" s="439"/>
      <c r="D24" s="453"/>
      <c r="E24" s="454"/>
      <c r="F24" s="454"/>
      <c r="G24" s="454"/>
      <c r="H24" s="454"/>
      <c r="I24" s="454"/>
      <c r="J24" s="454"/>
      <c r="K24" s="454"/>
      <c r="L24" s="454"/>
      <c r="M24" s="454"/>
      <c r="N24" s="454"/>
      <c r="O24" s="454"/>
      <c r="P24" s="454"/>
      <c r="Q24" s="454"/>
      <c r="R24" s="453"/>
      <c r="S24" s="453"/>
      <c r="T24" s="454"/>
      <c r="U24" s="454"/>
      <c r="V24" s="454"/>
      <c r="W24" s="358"/>
    </row>
    <row r="25" spans="2:23" ht="15" customHeight="1">
      <c r="B25" s="455"/>
      <c r="C25" s="456"/>
      <c r="D25" s="457"/>
      <c r="E25" s="438"/>
      <c r="F25" s="438"/>
      <c r="G25" s="438"/>
      <c r="H25" s="438"/>
      <c r="I25" s="438"/>
      <c r="J25" s="438"/>
      <c r="K25" s="438"/>
      <c r="L25" s="438"/>
      <c r="M25" s="438"/>
      <c r="N25" s="438"/>
      <c r="O25" s="438"/>
      <c r="P25" s="438"/>
      <c r="Q25" s="438"/>
      <c r="R25" s="457"/>
      <c r="S25" s="457"/>
      <c r="T25" s="438"/>
      <c r="U25" s="438"/>
      <c r="V25" s="438"/>
      <c r="W25" s="358"/>
    </row>
    <row r="26" spans="2:23" ht="15" customHeight="1">
      <c r="B26" s="458" t="s">
        <v>952</v>
      </c>
      <c r="C26" s="459"/>
      <c r="D26" s="436">
        <f t="shared" ref="D26:K26" si="0">D22</f>
        <v>10000000</v>
      </c>
      <c r="E26" s="437">
        <f t="shared" si="0"/>
        <v>0</v>
      </c>
      <c r="F26" s="437">
        <f t="shared" si="0"/>
        <v>0</v>
      </c>
      <c r="G26" s="437"/>
      <c r="H26" s="437"/>
      <c r="I26" s="437"/>
      <c r="J26" s="436">
        <f t="shared" ref="J26" si="1">J22</f>
        <v>-198</v>
      </c>
      <c r="K26" s="437">
        <f t="shared" si="0"/>
        <v>0</v>
      </c>
      <c r="L26" s="437"/>
      <c r="M26" s="437"/>
      <c r="N26" s="437"/>
      <c r="O26" s="437"/>
      <c r="P26" s="437"/>
      <c r="Q26" s="437"/>
      <c r="R26" s="436">
        <f>'Pasif-Rapor'!H52</f>
        <v>-809539</v>
      </c>
      <c r="S26" s="436">
        <f>'Pasif-Rapor'!H53</f>
        <v>-28521</v>
      </c>
      <c r="T26" s="437"/>
      <c r="U26" s="437"/>
      <c r="V26" s="437">
        <f>SUM(D26:U26)</f>
        <v>9161742</v>
      </c>
      <c r="W26" s="358"/>
    </row>
    <row r="27" spans="2:23" ht="15" customHeight="1">
      <c r="B27" s="455"/>
      <c r="C27" s="456"/>
      <c r="D27" s="457"/>
      <c r="E27" s="438"/>
      <c r="F27" s="438"/>
      <c r="G27" s="438"/>
      <c r="H27" s="438"/>
      <c r="I27" s="438"/>
      <c r="J27" s="438"/>
      <c r="K27" s="438"/>
      <c r="L27" s="438"/>
      <c r="M27" s="438"/>
      <c r="N27" s="438"/>
      <c r="O27" s="438"/>
      <c r="P27" s="438"/>
      <c r="Q27" s="438"/>
      <c r="R27" s="457"/>
      <c r="S27" s="457"/>
      <c r="T27" s="438"/>
      <c r="U27" s="438"/>
      <c r="V27" s="438"/>
      <c r="W27" s="358"/>
    </row>
    <row r="28" spans="2:23" ht="15" customHeight="1">
      <c r="B28" s="438" t="s">
        <v>950</v>
      </c>
      <c r="C28" s="461"/>
      <c r="D28" s="440">
        <v>0</v>
      </c>
      <c r="E28" s="441">
        <v>0</v>
      </c>
      <c r="F28" s="441">
        <v>0</v>
      </c>
      <c r="G28" s="441"/>
      <c r="H28" s="441"/>
      <c r="I28" s="441"/>
      <c r="J28" s="441"/>
      <c r="K28" s="441">
        <f>'Pasif-Rapor'!J48</f>
        <v>0</v>
      </c>
      <c r="L28" s="441"/>
      <c r="M28" s="441"/>
      <c r="N28" s="441"/>
      <c r="O28" s="441"/>
      <c r="P28" s="441"/>
      <c r="Q28" s="441"/>
      <c r="R28" s="440">
        <f>-K28-S28</f>
        <v>-28521</v>
      </c>
      <c r="S28" s="440">
        <f>-S26</f>
        <v>28521</v>
      </c>
      <c r="T28" s="441"/>
      <c r="U28" s="441"/>
      <c r="V28" s="437">
        <f>SUM(D28:U28)</f>
        <v>0</v>
      </c>
      <c r="W28" s="326"/>
    </row>
    <row r="29" spans="2:23" ht="15" hidden="1" customHeight="1">
      <c r="B29" s="438"/>
      <c r="C29" s="461"/>
      <c r="D29" s="440"/>
      <c r="E29" s="441"/>
      <c r="F29" s="441"/>
      <c r="G29" s="441"/>
      <c r="H29" s="441"/>
      <c r="I29" s="441"/>
      <c r="J29" s="441"/>
      <c r="K29" s="441"/>
      <c r="L29" s="441"/>
      <c r="M29" s="441"/>
      <c r="N29" s="441"/>
      <c r="O29" s="441"/>
      <c r="P29" s="441"/>
      <c r="Q29" s="441"/>
      <c r="R29" s="440"/>
      <c r="S29" s="440"/>
      <c r="T29" s="441"/>
      <c r="U29" s="441"/>
      <c r="V29" s="441"/>
      <c r="W29" s="326"/>
    </row>
    <row r="30" spans="2:23" ht="15" hidden="1" customHeight="1">
      <c r="B30" s="438" t="s">
        <v>350</v>
      </c>
      <c r="C30" s="460"/>
      <c r="D30" s="440">
        <v>0</v>
      </c>
      <c r="E30" s="441">
        <v>0</v>
      </c>
      <c r="F30" s="441">
        <f>'Pasif-Rapor'!J47</f>
        <v>0</v>
      </c>
      <c r="G30" s="441"/>
      <c r="H30" s="441"/>
      <c r="I30" s="441"/>
      <c r="J30" s="441"/>
      <c r="K30" s="441">
        <v>0</v>
      </c>
      <c r="L30" s="441"/>
      <c r="M30" s="441"/>
      <c r="N30" s="441"/>
      <c r="O30" s="441"/>
      <c r="P30" s="441"/>
      <c r="Q30" s="441"/>
      <c r="R30" s="440">
        <v>0</v>
      </c>
      <c r="S30" s="440">
        <v>0</v>
      </c>
      <c r="T30" s="441"/>
      <c r="U30" s="441"/>
      <c r="V30" s="441">
        <f>SUM(D30:U30)</f>
        <v>0</v>
      </c>
      <c r="W30" s="326"/>
    </row>
    <row r="31" spans="2:23" ht="15" customHeight="1">
      <c r="B31" s="438"/>
      <c r="C31" s="461"/>
      <c r="D31" s="436"/>
      <c r="E31" s="437"/>
      <c r="F31" s="437"/>
      <c r="G31" s="437"/>
      <c r="H31" s="437"/>
      <c r="I31" s="437"/>
      <c r="J31" s="437"/>
      <c r="K31" s="437"/>
      <c r="L31" s="437"/>
      <c r="M31" s="437"/>
      <c r="N31" s="437"/>
      <c r="O31" s="437"/>
      <c r="P31" s="437"/>
      <c r="Q31" s="437"/>
      <c r="R31" s="436"/>
      <c r="S31" s="436"/>
      <c r="T31" s="437"/>
      <c r="U31" s="437"/>
      <c r="V31" s="437"/>
    </row>
    <row r="32" spans="2:23" ht="15" customHeight="1">
      <c r="B32" s="438" t="s">
        <v>1116</v>
      </c>
      <c r="C32" s="461"/>
      <c r="D32" s="436">
        <v>0</v>
      </c>
      <c r="E32" s="437"/>
      <c r="F32" s="437"/>
      <c r="G32" s="437"/>
      <c r="H32" s="437"/>
      <c r="I32" s="437"/>
      <c r="J32" s="437">
        <f>'Pasif-Rapor'!G51-J22</f>
        <v>-83</v>
      </c>
      <c r="K32" s="437"/>
      <c r="L32" s="437"/>
      <c r="M32" s="437"/>
      <c r="N32" s="437"/>
      <c r="O32" s="437"/>
      <c r="P32" s="437"/>
      <c r="Q32" s="437"/>
      <c r="R32" s="436">
        <v>0</v>
      </c>
      <c r="S32" s="436">
        <v>0</v>
      </c>
      <c r="T32" s="437"/>
      <c r="U32" s="437"/>
      <c r="V32" s="437">
        <f>SUM(D32:U32)</f>
        <v>-83</v>
      </c>
    </row>
    <row r="33" spans="2:29" ht="15" customHeight="1">
      <c r="B33" s="438"/>
      <c r="C33" s="461"/>
      <c r="D33" s="436"/>
      <c r="E33" s="437"/>
      <c r="F33" s="437"/>
      <c r="G33" s="437"/>
      <c r="H33" s="437"/>
      <c r="I33" s="437"/>
      <c r="J33" s="437"/>
      <c r="K33" s="437"/>
      <c r="L33" s="437"/>
      <c r="M33" s="437"/>
      <c r="N33" s="437"/>
      <c r="O33" s="437"/>
      <c r="P33" s="437"/>
      <c r="Q33" s="437"/>
      <c r="R33" s="436"/>
      <c r="S33" s="436"/>
      <c r="T33" s="437"/>
      <c r="U33" s="437"/>
      <c r="V33" s="437"/>
    </row>
    <row r="34" spans="2:29" ht="15" customHeight="1">
      <c r="B34" s="462" t="s">
        <v>775</v>
      </c>
      <c r="C34" s="463"/>
      <c r="D34" s="464">
        <v>0</v>
      </c>
      <c r="E34" s="465">
        <v>0</v>
      </c>
      <c r="F34" s="465">
        <v>0</v>
      </c>
      <c r="G34" s="465"/>
      <c r="H34" s="465"/>
      <c r="I34" s="465"/>
      <c r="J34" s="465"/>
      <c r="K34" s="465">
        <v>0</v>
      </c>
      <c r="L34" s="465"/>
      <c r="M34" s="465"/>
      <c r="N34" s="465"/>
      <c r="O34" s="465"/>
      <c r="P34" s="465"/>
      <c r="Q34" s="465"/>
      <c r="R34" s="464">
        <v>0</v>
      </c>
      <c r="S34" s="464">
        <f>'G.T-Rapor'!E47</f>
        <v>-340215</v>
      </c>
      <c r="T34" s="465"/>
      <c r="U34" s="465"/>
      <c r="V34" s="466">
        <f>SUM(D34:U34)</f>
        <v>-340215</v>
      </c>
      <c r="W34" s="360"/>
      <c r="X34" s="360"/>
      <c r="Z34" s="360"/>
      <c r="AA34" s="360"/>
      <c r="AB34" s="360"/>
      <c r="AC34" s="360"/>
    </row>
    <row r="35" spans="2:29" ht="15" customHeight="1">
      <c r="B35" s="438"/>
      <c r="C35" s="439"/>
      <c r="D35" s="446"/>
      <c r="E35" s="447"/>
      <c r="F35" s="447"/>
      <c r="G35" s="447"/>
      <c r="H35" s="447"/>
      <c r="I35" s="447"/>
      <c r="J35" s="447"/>
      <c r="K35" s="447"/>
      <c r="L35" s="447"/>
      <c r="M35" s="447"/>
      <c r="N35" s="447"/>
      <c r="O35" s="447"/>
      <c r="P35" s="447"/>
      <c r="Q35" s="447"/>
      <c r="R35" s="446"/>
      <c r="S35" s="446"/>
      <c r="T35" s="447"/>
      <c r="U35" s="447"/>
      <c r="V35" s="447"/>
    </row>
    <row r="36" spans="2:29" ht="15" customHeight="1" thickBot="1">
      <c r="B36" s="449" t="s">
        <v>1057</v>
      </c>
      <c r="C36" s="450"/>
      <c r="D36" s="451">
        <f t="shared" ref="D36:K36" si="2">SUM(D26:D35)</f>
        <v>10000000</v>
      </c>
      <c r="E36" s="452">
        <f t="shared" si="2"/>
        <v>0</v>
      </c>
      <c r="F36" s="452">
        <f t="shared" si="2"/>
        <v>0</v>
      </c>
      <c r="G36" s="452"/>
      <c r="H36" s="452"/>
      <c r="I36" s="452"/>
      <c r="J36" s="451">
        <f t="shared" si="2"/>
        <v>-281</v>
      </c>
      <c r="K36" s="452">
        <f t="shared" si="2"/>
        <v>0</v>
      </c>
      <c r="L36" s="452"/>
      <c r="M36" s="452"/>
      <c r="N36" s="452"/>
      <c r="O36" s="452"/>
      <c r="P36" s="452"/>
      <c r="Q36" s="452"/>
      <c r="R36" s="451">
        <f>SUM(R26:R35)</f>
        <v>-838060</v>
      </c>
      <c r="S36" s="451">
        <f>SUM(S26:S35)</f>
        <v>-340215</v>
      </c>
      <c r="T36" s="452"/>
      <c r="U36" s="452"/>
      <c r="V36" s="452">
        <f>SUM(V26:V35)</f>
        <v>8821444</v>
      </c>
    </row>
    <row r="37" spans="2:29" ht="15" customHeight="1">
      <c r="B37" s="467"/>
      <c r="C37" s="468"/>
      <c r="D37" s="469"/>
      <c r="E37" s="469"/>
      <c r="F37" s="469"/>
      <c r="G37" s="469"/>
      <c r="H37" s="469"/>
      <c r="I37" s="469"/>
      <c r="J37" s="469"/>
      <c r="K37" s="469"/>
      <c r="L37" s="469"/>
      <c r="M37" s="469"/>
      <c r="N37" s="469"/>
      <c r="O37" s="469"/>
      <c r="P37" s="469"/>
      <c r="Q37" s="469"/>
      <c r="R37" s="469"/>
      <c r="S37" s="469"/>
      <c r="T37" s="469"/>
      <c r="U37" s="469"/>
      <c r="V37" s="469"/>
    </row>
    <row r="38" spans="2:29">
      <c r="C38" s="429"/>
      <c r="D38" s="430">
        <f>'Pasif-Rapor'!G45</f>
        <v>10000000</v>
      </c>
      <c r="E38" s="430">
        <v>0</v>
      </c>
      <c r="F38" s="430">
        <f>'Pasif-Rapor'!G47</f>
        <v>0</v>
      </c>
      <c r="G38" s="430"/>
      <c r="H38" s="430"/>
      <c r="I38" s="430"/>
      <c r="J38" s="430">
        <f>'Pasif-Rapor'!G51</f>
        <v>-281</v>
      </c>
      <c r="K38" s="430">
        <f>'Pasif-Rapor'!G48</f>
        <v>0</v>
      </c>
      <c r="L38" s="430"/>
      <c r="M38" s="430"/>
      <c r="N38" s="430"/>
      <c r="O38" s="430"/>
      <c r="P38" s="430"/>
      <c r="Q38" s="430"/>
      <c r="R38" s="430">
        <f>'Pasif-Rapor'!G52</f>
        <v>-838060</v>
      </c>
      <c r="S38" s="430">
        <f>'Pasif-Rapor'!G53</f>
        <v>-340215</v>
      </c>
      <c r="T38" s="430"/>
      <c r="U38" s="430"/>
      <c r="V38" s="430">
        <f>'Pasif-Rapor'!G43</f>
        <v>8821444</v>
      </c>
    </row>
    <row r="39" spans="2:29">
      <c r="C39" s="429"/>
      <c r="D39" s="430"/>
      <c r="E39" s="430"/>
      <c r="F39" s="430"/>
      <c r="G39" s="430"/>
      <c r="H39" s="430"/>
      <c r="I39" s="430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</row>
    <row r="40" spans="2:29">
      <c r="C40" s="429"/>
      <c r="D40" s="430">
        <f t="shared" ref="D40:V40" si="3">D36-D38</f>
        <v>0</v>
      </c>
      <c r="E40" s="430">
        <f t="shared" si="3"/>
        <v>0</v>
      </c>
      <c r="F40" s="430">
        <f t="shared" si="3"/>
        <v>0</v>
      </c>
      <c r="G40" s="430"/>
      <c r="H40" s="430"/>
      <c r="I40" s="430"/>
      <c r="J40" s="430">
        <f t="shared" si="3"/>
        <v>0</v>
      </c>
      <c r="K40" s="430">
        <f t="shared" si="3"/>
        <v>0</v>
      </c>
      <c r="L40" s="430"/>
      <c r="M40" s="430"/>
      <c r="N40" s="430"/>
      <c r="O40" s="430"/>
      <c r="P40" s="430"/>
      <c r="Q40" s="430"/>
      <c r="R40" s="430">
        <f>R36-R38</f>
        <v>0</v>
      </c>
      <c r="S40" s="430">
        <f>S36-S38</f>
        <v>0</v>
      </c>
      <c r="T40" s="430"/>
      <c r="U40" s="430"/>
      <c r="V40" s="430">
        <f t="shared" si="3"/>
        <v>0</v>
      </c>
    </row>
    <row r="41" spans="2:29">
      <c r="D41" s="430"/>
      <c r="E41" s="430"/>
      <c r="F41" s="430"/>
      <c r="G41" s="430"/>
      <c r="H41" s="430"/>
      <c r="I41" s="430"/>
      <c r="J41" s="430"/>
      <c r="K41" s="430"/>
      <c r="L41" s="430"/>
      <c r="M41" s="430"/>
      <c r="N41" s="430"/>
      <c r="O41" s="430"/>
      <c r="P41" s="430"/>
      <c r="Q41" s="430"/>
      <c r="R41" s="430"/>
      <c r="S41" s="430"/>
      <c r="T41" s="430"/>
      <c r="U41" s="430"/>
      <c r="V41" s="430"/>
    </row>
    <row r="42" spans="2:29">
      <c r="S42" s="430"/>
      <c r="T42" s="430"/>
      <c r="U42" s="430"/>
    </row>
    <row r="43" spans="2:29">
      <c r="E43" s="431"/>
    </row>
  </sheetData>
  <mergeCells count="7">
    <mergeCell ref="B3:V3"/>
    <mergeCell ref="B5:V5"/>
    <mergeCell ref="B6:V6"/>
    <mergeCell ref="B7:K7"/>
    <mergeCell ref="J9:K9"/>
    <mergeCell ref="L9:O9"/>
    <mergeCell ref="R9:S9"/>
  </mergeCells>
  <phoneticPr fontId="80" type="noConversion"/>
  <printOptions horizontalCentered="1"/>
  <pageMargins left="0.94488188976377963" right="0.74803149606299213" top="0.98425196850393704" bottom="1.3779527559055118" header="0.51181102362204722" footer="0.59055118110236227"/>
  <pageSetup paperSize="9" scale="62" orientation="landscape" r:id="rId1"/>
  <headerFooter alignWithMargins="0">
    <oddFooter>&amp;C&amp;"Arial Narrow,Normal"&amp;9
Ekteki dipnotlar finansal tabloların tamamlayıcısıdır.
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A7" workbookViewId="0">
      <selection activeCell="A27" sqref="A27"/>
    </sheetView>
  </sheetViews>
  <sheetFormatPr defaultRowHeight="12.75"/>
  <cols>
    <col min="1" max="1" width="50.140625" customWidth="1"/>
    <col min="2" max="2" width="15.42578125" customWidth="1"/>
    <col min="3" max="3" width="18.5703125" customWidth="1"/>
    <col min="7" max="7" width="18.140625" customWidth="1"/>
    <col min="8" max="8" width="29.7109375" customWidth="1"/>
    <col min="9" max="9" width="15" customWidth="1"/>
    <col min="12" max="12" width="9.85546875" bestFit="1" customWidth="1"/>
    <col min="15" max="15" width="34.42578125" customWidth="1"/>
  </cols>
  <sheetData>
    <row r="1" spans="1:16" ht="16.5">
      <c r="A1" s="558" t="s">
        <v>1084</v>
      </c>
      <c r="G1" s="568" t="s">
        <v>679</v>
      </c>
      <c r="H1" s="568" t="s">
        <v>1088</v>
      </c>
      <c r="I1" s="575">
        <v>164672</v>
      </c>
    </row>
    <row r="2" spans="1:16" ht="16.5">
      <c r="A2" s="618"/>
      <c r="B2" s="560" t="s">
        <v>1085</v>
      </c>
      <c r="C2" s="560" t="s">
        <v>1086</v>
      </c>
      <c r="G2" s="568" t="s">
        <v>712</v>
      </c>
      <c r="H2" s="568" t="s">
        <v>713</v>
      </c>
      <c r="I2" s="575">
        <v>44373</v>
      </c>
    </row>
    <row r="3" spans="1:16" ht="17.25" thickBot="1">
      <c r="A3" s="619"/>
      <c r="B3" s="561">
        <v>41639</v>
      </c>
      <c r="C3" s="561">
        <v>41274</v>
      </c>
      <c r="G3" s="568" t="s">
        <v>699</v>
      </c>
      <c r="H3" s="568" t="s">
        <v>1089</v>
      </c>
      <c r="I3" s="575">
        <v>43409</v>
      </c>
    </row>
    <row r="4" spans="1:16" ht="16.5">
      <c r="A4" s="559"/>
      <c r="B4" s="559"/>
      <c r="C4" s="559"/>
      <c r="G4" s="568" t="s">
        <v>1042</v>
      </c>
      <c r="H4" s="568" t="s">
        <v>1043</v>
      </c>
      <c r="I4" s="575">
        <v>40754</v>
      </c>
    </row>
    <row r="5" spans="1:16" ht="16.5">
      <c r="A5" s="562" t="s">
        <v>978</v>
      </c>
      <c r="B5" s="556">
        <f>I1+I6+I7+I15</f>
        <v>206506</v>
      </c>
      <c r="C5" s="556">
        <v>-192739</v>
      </c>
      <c r="G5" s="568" t="s">
        <v>693</v>
      </c>
      <c r="H5" s="568" t="s">
        <v>1090</v>
      </c>
      <c r="I5" s="575">
        <v>28412</v>
      </c>
    </row>
    <row r="6" spans="1:16" ht="16.5">
      <c r="A6" s="562" t="s">
        <v>979</v>
      </c>
      <c r="B6" s="556">
        <f>I3</f>
        <v>43409</v>
      </c>
      <c r="C6" s="556">
        <v>-32094</v>
      </c>
      <c r="G6" s="568" t="s">
        <v>681</v>
      </c>
      <c r="H6" s="568" t="s">
        <v>1091</v>
      </c>
      <c r="I6" s="575">
        <v>21088</v>
      </c>
    </row>
    <row r="7" spans="1:16" ht="16.5">
      <c r="A7" s="562" t="s">
        <v>1112</v>
      </c>
      <c r="B7" s="556">
        <f>I2+I20+I21+I25</f>
        <v>46323</v>
      </c>
      <c r="C7" s="556">
        <v>-36153</v>
      </c>
      <c r="G7" s="569" t="s">
        <v>1040</v>
      </c>
      <c r="H7" s="569" t="s">
        <v>1092</v>
      </c>
      <c r="I7" s="575">
        <v>18142</v>
      </c>
    </row>
    <row r="8" spans="1:16" ht="33">
      <c r="A8" s="562" t="s">
        <v>981</v>
      </c>
      <c r="B8" s="556">
        <f>I9+I11+I14+I19+I23</f>
        <v>20489</v>
      </c>
      <c r="C8" s="556">
        <v>-13384</v>
      </c>
      <c r="G8" s="568" t="s">
        <v>709</v>
      </c>
      <c r="H8" s="570" t="s">
        <v>1093</v>
      </c>
      <c r="I8" s="575">
        <v>12240</v>
      </c>
      <c r="L8" s="577">
        <v>41339</v>
      </c>
      <c r="M8" s="578">
        <v>2</v>
      </c>
      <c r="N8" s="578">
        <v>99</v>
      </c>
      <c r="O8" s="579" t="s">
        <v>1113</v>
      </c>
      <c r="P8" s="574">
        <v>114</v>
      </c>
    </row>
    <row r="9" spans="1:16" ht="16.5">
      <c r="A9" s="562" t="s">
        <v>982</v>
      </c>
      <c r="B9" s="556">
        <f>I5</f>
        <v>28412</v>
      </c>
      <c r="C9" s="556">
        <v>-45361</v>
      </c>
      <c r="G9" s="568" t="s">
        <v>828</v>
      </c>
      <c r="H9" s="568" t="s">
        <v>1094</v>
      </c>
      <c r="I9" s="575">
        <v>8299</v>
      </c>
      <c r="L9" s="580">
        <v>41397</v>
      </c>
      <c r="M9" s="581">
        <v>1</v>
      </c>
      <c r="N9" s="581">
        <v>194</v>
      </c>
      <c r="O9" s="582" t="s">
        <v>1114</v>
      </c>
      <c r="P9" s="583">
        <v>12065</v>
      </c>
    </row>
    <row r="10" spans="1:16" ht="16.5">
      <c r="A10" s="562" t="s">
        <v>983</v>
      </c>
      <c r="B10" s="556">
        <f>Düzeltmeler!C13</f>
        <v>3806</v>
      </c>
      <c r="C10" s="557" t="s">
        <v>1083</v>
      </c>
      <c r="G10" s="568" t="s">
        <v>703</v>
      </c>
      <c r="H10" s="568" t="s">
        <v>1095</v>
      </c>
      <c r="I10" s="573">
        <v>6153</v>
      </c>
      <c r="L10" s="579">
        <v>41606</v>
      </c>
      <c r="M10" s="579">
        <v>3</v>
      </c>
      <c r="N10" s="579">
        <v>392</v>
      </c>
      <c r="O10" s="579" t="s">
        <v>1115</v>
      </c>
      <c r="P10" s="574">
        <v>60</v>
      </c>
    </row>
    <row r="11" spans="1:16" ht="16.5">
      <c r="A11" s="562" t="s">
        <v>1087</v>
      </c>
      <c r="B11" s="556">
        <f>I4-Düzeltmeler!D22+P9</f>
        <v>22130</v>
      </c>
      <c r="C11" s="556">
        <v>-7626</v>
      </c>
      <c r="G11" s="568" t="s">
        <v>711</v>
      </c>
      <c r="H11" s="568" t="s">
        <v>608</v>
      </c>
      <c r="I11" s="575">
        <v>6073</v>
      </c>
    </row>
    <row r="12" spans="1:16" ht="16.5">
      <c r="A12" s="562" t="s">
        <v>984</v>
      </c>
      <c r="B12" s="556">
        <f>I17-Düzeltmeler!C9+Düzeltmeler!D9</f>
        <v>1798</v>
      </c>
      <c r="C12" s="556">
        <v>-2236</v>
      </c>
      <c r="G12" s="568" t="s">
        <v>701</v>
      </c>
      <c r="H12" s="568" t="s">
        <v>1096</v>
      </c>
      <c r="I12" s="573">
        <v>5706</v>
      </c>
    </row>
    <row r="13" spans="1:16" ht="16.5">
      <c r="A13" s="562" t="s">
        <v>1110</v>
      </c>
      <c r="B13" s="556">
        <f>I10</f>
        <v>6153</v>
      </c>
      <c r="C13" s="556">
        <v>0</v>
      </c>
      <c r="G13" s="568" t="s">
        <v>826</v>
      </c>
      <c r="H13" s="568" t="s">
        <v>1097</v>
      </c>
      <c r="I13" s="573">
        <v>4723</v>
      </c>
    </row>
    <row r="14" spans="1:16" ht="16.5">
      <c r="A14" s="562" t="s">
        <v>1111</v>
      </c>
      <c r="B14" s="556">
        <f>I13</f>
        <v>4723</v>
      </c>
      <c r="G14" s="568" t="s">
        <v>718</v>
      </c>
      <c r="H14" s="568" t="s">
        <v>1098</v>
      </c>
      <c r="I14" s="575">
        <v>4429</v>
      </c>
    </row>
    <row r="15" spans="1:16" ht="16.5">
      <c r="A15" s="562" t="s">
        <v>330</v>
      </c>
      <c r="B15" s="556">
        <f>I12+I16+I18+I22+I24+I26-3+P8+P10</f>
        <v>10862</v>
      </c>
      <c r="C15" s="557">
        <v>-373</v>
      </c>
      <c r="D15" s="576">
        <f>B15/B17</f>
        <v>2.7525841905066E-2</v>
      </c>
      <c r="G15" s="571" t="s">
        <v>683</v>
      </c>
      <c r="H15" s="571" t="s">
        <v>1099</v>
      </c>
      <c r="I15" s="575">
        <v>2604</v>
      </c>
    </row>
    <row r="16" spans="1:16" ht="17.25" thickBot="1">
      <c r="A16" s="563"/>
      <c r="B16" s="564"/>
      <c r="C16" s="565"/>
      <c r="G16" s="571" t="s">
        <v>697</v>
      </c>
      <c r="H16" s="571" t="s">
        <v>1100</v>
      </c>
      <c r="I16" s="574">
        <v>2449</v>
      </c>
    </row>
    <row r="17" spans="1:9" ht="17.25" thickBot="1">
      <c r="A17" s="566" t="s">
        <v>105</v>
      </c>
      <c r="B17" s="567">
        <f>SUM(B5:B15)</f>
        <v>394611</v>
      </c>
      <c r="C17" s="567">
        <f>SUM(C5:C15)</f>
        <v>-329966</v>
      </c>
      <c r="G17" s="571" t="s">
        <v>724</v>
      </c>
      <c r="H17" s="571" t="s">
        <v>1101</v>
      </c>
      <c r="I17" s="575">
        <v>1834</v>
      </c>
    </row>
    <row r="18" spans="1:9" ht="17.25" thickTop="1">
      <c r="B18" s="246">
        <f>B17+'G.T-Rapor'!E21</f>
        <v>0</v>
      </c>
      <c r="G18" s="571" t="s">
        <v>714</v>
      </c>
      <c r="H18" s="571" t="s">
        <v>1102</v>
      </c>
      <c r="I18" s="574">
        <v>1796</v>
      </c>
    </row>
    <row r="19" spans="1:9" ht="16.5">
      <c r="G19" s="571" t="s">
        <v>720</v>
      </c>
      <c r="H19" s="571" t="s">
        <v>1103</v>
      </c>
      <c r="I19" s="575">
        <v>1555</v>
      </c>
    </row>
    <row r="20" spans="1:9" ht="16.5">
      <c r="G20" s="571" t="s">
        <v>687</v>
      </c>
      <c r="H20" s="571" t="s">
        <v>1104</v>
      </c>
      <c r="I20" s="574">
        <v>1032</v>
      </c>
    </row>
    <row r="21" spans="1:9" ht="16.5">
      <c r="B21" s="556"/>
      <c r="C21" s="556"/>
      <c r="G21" s="571" t="s">
        <v>691</v>
      </c>
      <c r="H21" s="571" t="s">
        <v>1105</v>
      </c>
      <c r="I21" s="574">
        <v>888</v>
      </c>
    </row>
    <row r="22" spans="1:9" ht="16.5">
      <c r="B22" s="556"/>
      <c r="C22" s="556"/>
      <c r="G22" s="571" t="s">
        <v>705</v>
      </c>
      <c r="H22" s="571" t="s">
        <v>706</v>
      </c>
      <c r="I22" s="574">
        <v>685</v>
      </c>
    </row>
    <row r="23" spans="1:9" ht="16.5">
      <c r="B23" s="556"/>
      <c r="C23" s="556"/>
      <c r="G23" s="571" t="s">
        <v>728</v>
      </c>
      <c r="H23" s="571" t="s">
        <v>1106</v>
      </c>
      <c r="I23" s="575">
        <v>133</v>
      </c>
    </row>
    <row r="24" spans="1:9" ht="16.5">
      <c r="A24">
        <v>621202</v>
      </c>
      <c r="B24" s="556"/>
      <c r="C24" s="556"/>
      <c r="G24" s="571" t="s">
        <v>707</v>
      </c>
      <c r="H24" s="571" t="s">
        <v>1107</v>
      </c>
      <c r="I24" s="574">
        <v>48</v>
      </c>
    </row>
    <row r="25" spans="1:9" ht="16.5">
      <c r="A25">
        <v>1</v>
      </c>
      <c r="B25" s="556"/>
      <c r="C25" s="556"/>
      <c r="G25" s="571" t="s">
        <v>689</v>
      </c>
      <c r="H25" s="571" t="s">
        <v>1108</v>
      </c>
      <c r="I25" s="574">
        <v>30</v>
      </c>
    </row>
    <row r="26" spans="1:9" ht="16.5">
      <c r="A26">
        <v>360</v>
      </c>
      <c r="B26" s="556"/>
      <c r="C26" s="557"/>
      <c r="G26" s="572" t="s">
        <v>1044</v>
      </c>
      <c r="H26" s="572" t="s">
        <v>1109</v>
      </c>
      <c r="I26" s="574">
        <v>7</v>
      </c>
    </row>
    <row r="27" spans="1:9" ht="16.5">
      <c r="A27">
        <f>A24*A25*A26/360000</f>
        <v>621.202</v>
      </c>
      <c r="B27" s="556"/>
      <c r="C27" s="556"/>
    </row>
    <row r="28" spans="1:9" ht="16.5">
      <c r="B28" s="556"/>
      <c r="C28" s="556"/>
    </row>
    <row r="29" spans="1:9" ht="16.5">
      <c r="B29" s="556"/>
      <c r="C29" s="557"/>
    </row>
    <row r="30" spans="1:9" ht="16.5">
      <c r="B30" s="556"/>
      <c r="C30" s="557"/>
    </row>
    <row r="31" spans="1:9" ht="16.5">
      <c r="B31" s="556"/>
      <c r="C31" s="557"/>
    </row>
    <row r="32" spans="1:9" ht="17.25" thickBot="1">
      <c r="B32" s="564"/>
      <c r="C32" s="565"/>
    </row>
    <row r="33" spans="2:3" ht="17.25" thickBot="1">
      <c r="B33" s="567"/>
      <c r="C33" s="567"/>
    </row>
    <row r="34" spans="2:3" ht="13.5" thickTop="1"/>
  </sheetData>
  <mergeCells count="1">
    <mergeCell ref="A2:A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16</vt:i4>
      </vt:variant>
      <vt:variant>
        <vt:lpstr>Adlandırılmış Aralıklar</vt:lpstr>
      </vt:variant>
      <vt:variant>
        <vt:i4>220</vt:i4>
      </vt:variant>
    </vt:vector>
  </HeadingPairs>
  <TitlesOfParts>
    <vt:vector size="236" baseType="lpstr">
      <vt:lpstr>DENETİM BİLGİLERİ</vt:lpstr>
      <vt:lpstr>AYRINTILI MİZAN</vt:lpstr>
      <vt:lpstr>RAPOR MİZANI-AKTİF</vt:lpstr>
      <vt:lpstr>RAPOR MİZANI- PASİF</vt:lpstr>
      <vt:lpstr>RAPOR MİZANI - GT</vt:lpstr>
      <vt:lpstr>Geçmiş Yıl</vt:lpstr>
      <vt:lpstr>Tasnifler</vt:lpstr>
      <vt:lpstr>Düzeltmeler</vt:lpstr>
      <vt:lpstr>Unadjusted Errors</vt:lpstr>
      <vt:lpstr>DEF.TAX.</vt:lpstr>
      <vt:lpstr>Aktif-Rapor</vt:lpstr>
      <vt:lpstr>Pasif-Rapor</vt:lpstr>
      <vt:lpstr>G.T-Rapor</vt:lpstr>
      <vt:lpstr>Nakit Akım -UFRS</vt:lpstr>
      <vt:lpstr>Özsermaye-UFRS</vt:lpstr>
      <vt:lpstr>Dipnot 33</vt:lpstr>
      <vt:lpstr>'RAPOR MİZANI-AKTİF'!A100A</vt:lpstr>
      <vt:lpstr>'RAPOR MİZANI-AKTİF'!A101A</vt:lpstr>
      <vt:lpstr>'RAPOR MİZANI-AKTİF'!A102A</vt:lpstr>
      <vt:lpstr>'RAPOR MİZANI-AKTİF'!A108A</vt:lpstr>
      <vt:lpstr>'RAPOR MİZANI-AKTİF'!A110A</vt:lpstr>
      <vt:lpstr>'RAPOR MİZANI-AKTİF'!A111A</vt:lpstr>
      <vt:lpstr>'RAPOR MİZANI-AKTİF'!A112A</vt:lpstr>
      <vt:lpstr>'RAPOR MİZANI-AKTİF'!A118A</vt:lpstr>
      <vt:lpstr>'RAPOR MİZANI-AKTİF'!A119A</vt:lpstr>
      <vt:lpstr>'RAPOR MİZANI-AKTİF'!A120A</vt:lpstr>
      <vt:lpstr>'RAPOR MİZANI-AKTİF'!A121A</vt:lpstr>
      <vt:lpstr>'RAPOR MİZANI-AKTİF'!A122A</vt:lpstr>
      <vt:lpstr>'RAPOR MİZANI-AKTİF'!A126A</vt:lpstr>
      <vt:lpstr>'RAPOR MİZANI-AKTİF'!A127A</vt:lpstr>
      <vt:lpstr>'RAPOR MİZANI-AKTİF'!A128A</vt:lpstr>
      <vt:lpstr>'RAPOR MİZANI-AKTİF'!A129A</vt:lpstr>
      <vt:lpstr>'RAPOR MİZANI-AKTİF'!A131A</vt:lpstr>
      <vt:lpstr>'RAPOR MİZANI-AKTİF'!A132A</vt:lpstr>
      <vt:lpstr>'RAPOR MİZANI-AKTİF'!A133A</vt:lpstr>
      <vt:lpstr>'RAPOR MİZANI-AKTİF'!A135A</vt:lpstr>
      <vt:lpstr>'RAPOR MİZANI-AKTİF'!A136A</vt:lpstr>
      <vt:lpstr>'RAPOR MİZANI-AKTİF'!A137A</vt:lpstr>
      <vt:lpstr>'RAPOR MİZANI-AKTİF'!A138A</vt:lpstr>
      <vt:lpstr>'RAPOR MİZANI-AKTİF'!A139A</vt:lpstr>
      <vt:lpstr>'RAPOR MİZANI-AKTİF'!A150A</vt:lpstr>
      <vt:lpstr>'RAPOR MİZANI-AKTİF'!A151A</vt:lpstr>
      <vt:lpstr>'RAPOR MİZANI-AKTİF'!A152A</vt:lpstr>
      <vt:lpstr>'RAPOR MİZANI-AKTİF'!A153A</vt:lpstr>
      <vt:lpstr>'RAPOR MİZANI-AKTİF'!A154A</vt:lpstr>
      <vt:lpstr>'RAPOR MİZANI-AKTİF'!A155A</vt:lpstr>
      <vt:lpstr>'RAPOR MİZANI-AKTİF'!A159A</vt:lpstr>
      <vt:lpstr>'RAPOR MİZANI-AKTİF'!A171A</vt:lpstr>
      <vt:lpstr>'RAPOR MİZANI-AKTİF'!A179A</vt:lpstr>
      <vt:lpstr>'RAPOR MİZANI-AKTİF'!A180A</vt:lpstr>
      <vt:lpstr>'RAPOR MİZANI-AKTİF'!A181A</vt:lpstr>
      <vt:lpstr>'RAPOR MİZANI-AKTİF'!A190A</vt:lpstr>
      <vt:lpstr>'RAPOR MİZANI-AKTİF'!A191A</vt:lpstr>
      <vt:lpstr>'RAPOR MİZANI-AKTİF'!A192A</vt:lpstr>
      <vt:lpstr>'RAPOR MİZANI-AKTİF'!A193A</vt:lpstr>
      <vt:lpstr>'RAPOR MİZANI-AKTİF'!A195A</vt:lpstr>
      <vt:lpstr>'RAPOR MİZANI-AKTİF'!A196A</vt:lpstr>
      <vt:lpstr>'RAPOR MİZANI-AKTİF'!A197A</vt:lpstr>
      <vt:lpstr>'RAPOR MİZANI-AKTİF'!A198A</vt:lpstr>
      <vt:lpstr>'RAPOR MİZANI-AKTİF'!A199A</vt:lpstr>
      <vt:lpstr>'RAPOR MİZANI-AKTİF'!A220A</vt:lpstr>
      <vt:lpstr>'RAPOR MİZANI-AKTİF'!A221A</vt:lpstr>
      <vt:lpstr>'RAPOR MİZANI-AKTİF'!A222A</vt:lpstr>
      <vt:lpstr>'RAPOR MİZANI-AKTİF'!A226A</vt:lpstr>
      <vt:lpstr>'RAPOR MİZANI-AKTİF'!A227A</vt:lpstr>
      <vt:lpstr>'RAPOR MİZANI-AKTİF'!A229A</vt:lpstr>
      <vt:lpstr>'RAPOR MİZANI-AKTİF'!A231A</vt:lpstr>
      <vt:lpstr>'RAPOR MİZANI-AKTİF'!A232A</vt:lpstr>
      <vt:lpstr>'RAPOR MİZANI-AKTİF'!A233A</vt:lpstr>
      <vt:lpstr>'RAPOR MİZANI-AKTİF'!A235A</vt:lpstr>
      <vt:lpstr>'RAPOR MİZANI-AKTİF'!A236A</vt:lpstr>
      <vt:lpstr>'RAPOR MİZANI-AKTİF'!A237A</vt:lpstr>
      <vt:lpstr>'RAPOR MİZANI-AKTİF'!A239A</vt:lpstr>
      <vt:lpstr>'RAPOR MİZANI-AKTİF'!A240A</vt:lpstr>
      <vt:lpstr>'RAPOR MİZANI-AKTİF'!A241A</vt:lpstr>
      <vt:lpstr>'RAPOR MİZANI-AKTİF'!A242A</vt:lpstr>
      <vt:lpstr>'RAPOR MİZANI-AKTİF'!A243A</vt:lpstr>
      <vt:lpstr>'RAPOR MİZANI-AKTİF'!A244A</vt:lpstr>
      <vt:lpstr>'RAPOR MİZANI-AKTİF'!A245A</vt:lpstr>
      <vt:lpstr>'RAPOR MİZANI-AKTİF'!A246A</vt:lpstr>
      <vt:lpstr>'RAPOR MİZANI-AKTİF'!A247A</vt:lpstr>
      <vt:lpstr>'RAPOR MİZANI-AKTİF'!A248A</vt:lpstr>
      <vt:lpstr>'RAPOR MİZANI-AKTİF'!A249A</vt:lpstr>
      <vt:lpstr>'RAPOR MİZANI-AKTİF'!A250A</vt:lpstr>
      <vt:lpstr>'RAPOR MİZANI-AKTİF'!A251A</vt:lpstr>
      <vt:lpstr>'RAPOR MİZANI-AKTİF'!A252A</vt:lpstr>
      <vt:lpstr>'RAPOR MİZANI-AKTİF'!A253A</vt:lpstr>
      <vt:lpstr>'RAPOR MİZANI-AKTİF'!A254A</vt:lpstr>
      <vt:lpstr>'RAPOR MİZANI-AKTİF'!A255A</vt:lpstr>
      <vt:lpstr>'RAPOR MİZANI-AKTİF'!A256A</vt:lpstr>
      <vt:lpstr>'RAPOR MİZANI-AKTİF'!A257A</vt:lpstr>
      <vt:lpstr>'RAPOR MİZANI-AKTİF'!A258A</vt:lpstr>
      <vt:lpstr>'RAPOR MİZANI-AKTİF'!A259A</vt:lpstr>
      <vt:lpstr>'RAPOR MİZANI-AKTİF'!A260A</vt:lpstr>
      <vt:lpstr>'RAPOR MİZANI-AKTİF'!A261A</vt:lpstr>
      <vt:lpstr>'RAPOR MİZANI-AKTİF'!A262A</vt:lpstr>
      <vt:lpstr>'RAPOR MİZANI-AKTİF'!A263A</vt:lpstr>
      <vt:lpstr>'RAPOR MİZANI-AKTİF'!A264A</vt:lpstr>
      <vt:lpstr>'RAPOR MİZANI-AKTİF'!A267A</vt:lpstr>
      <vt:lpstr>'RAPOR MİZANI-AKTİF'!A268A</vt:lpstr>
      <vt:lpstr>'RAPOR MİZANI-AKTİF'!A269A</vt:lpstr>
      <vt:lpstr>'RAPOR MİZANI-AKTİF'!A271A</vt:lpstr>
      <vt:lpstr>'RAPOR MİZANI-AKTİF'!A272A</vt:lpstr>
      <vt:lpstr>'RAPOR MİZANI-AKTİF'!A277A</vt:lpstr>
      <vt:lpstr>'RAPOR MİZANI-AKTİF'!A278A</vt:lpstr>
      <vt:lpstr>'RAPOR MİZANI-AKTİF'!A279A</vt:lpstr>
      <vt:lpstr>'RAPOR MİZANI-AKTİF'!A280A</vt:lpstr>
      <vt:lpstr>'RAPOR MİZANI-AKTİF'!A281A</vt:lpstr>
      <vt:lpstr>'RAPOR MİZANI-AKTİF'!A291A</vt:lpstr>
      <vt:lpstr>'RAPOR MİZANI-AKTİF'!A292A</vt:lpstr>
      <vt:lpstr>'RAPOR MİZANI-AKTİF'!A293A</vt:lpstr>
      <vt:lpstr>'RAPOR MİZANI-AKTİF'!A294A</vt:lpstr>
      <vt:lpstr>'RAPOR MİZANI-AKTİF'!A295A</vt:lpstr>
      <vt:lpstr>'RAPOR MİZANI-AKTİF'!A297A</vt:lpstr>
      <vt:lpstr>'RAPOR MİZANI-AKTİF'!A298A</vt:lpstr>
      <vt:lpstr>'RAPOR MİZANI-AKTİF'!A299A</vt:lpstr>
      <vt:lpstr>'RAPOR MİZANI- PASİF'!A300A</vt:lpstr>
      <vt:lpstr>'RAPOR MİZANI- PASİF'!A303A</vt:lpstr>
      <vt:lpstr>'RAPOR MİZANI- PASİF'!A304A</vt:lpstr>
      <vt:lpstr>'RAPOR MİZANI- PASİF'!A305A</vt:lpstr>
      <vt:lpstr>'RAPOR MİZANI- PASİF'!A306A</vt:lpstr>
      <vt:lpstr>'RAPOR MİZANI- PASİF'!A308A</vt:lpstr>
      <vt:lpstr>'RAPOR MİZANI- PASİF'!A309A</vt:lpstr>
      <vt:lpstr>'RAPOR MİZANI- PASİF'!A320A</vt:lpstr>
      <vt:lpstr>'RAPOR MİZANI- PASİF'!A321A</vt:lpstr>
      <vt:lpstr>'RAPOR MİZANI- PASİF'!A322A</vt:lpstr>
      <vt:lpstr>'RAPOR MİZANI- PASİF'!A326A</vt:lpstr>
      <vt:lpstr>'RAPOR MİZANI- PASİF'!A329A</vt:lpstr>
      <vt:lpstr>'RAPOR MİZANI- PASİF'!A331A</vt:lpstr>
      <vt:lpstr>'RAPOR MİZANI- PASİF'!A332A</vt:lpstr>
      <vt:lpstr>'RAPOR MİZANI- PASİF'!A333A</vt:lpstr>
      <vt:lpstr>'RAPOR MİZANI- PASİF'!A335A</vt:lpstr>
      <vt:lpstr>'RAPOR MİZANI- PASİF'!A336A</vt:lpstr>
      <vt:lpstr>'RAPOR MİZANI- PASİF'!A337A</vt:lpstr>
      <vt:lpstr>'RAPOR MİZANI- PASİF'!A340A</vt:lpstr>
      <vt:lpstr>'RAPOR MİZANI- PASİF'!A349A</vt:lpstr>
      <vt:lpstr>'RAPOR MİZANI- PASİF'!A350A</vt:lpstr>
      <vt:lpstr>'RAPOR MİZANI- PASİF'!A360A</vt:lpstr>
      <vt:lpstr>'RAPOR MİZANI- PASİF'!A361A</vt:lpstr>
      <vt:lpstr>'RAPOR MİZANI- PASİF'!A368A</vt:lpstr>
      <vt:lpstr>'RAPOR MİZANI- PASİF'!A370A</vt:lpstr>
      <vt:lpstr>'RAPOR MİZANI- PASİF'!A371A</vt:lpstr>
      <vt:lpstr>'RAPOR MİZANI- PASİF'!A372A</vt:lpstr>
      <vt:lpstr>'RAPOR MİZANI- PASİF'!A373A</vt:lpstr>
      <vt:lpstr>'RAPOR MİZANI- PASİF'!A379A</vt:lpstr>
      <vt:lpstr>'RAPOR MİZANI- PASİF'!A380A</vt:lpstr>
      <vt:lpstr>'RAPOR MİZANI- PASİF'!A381A</vt:lpstr>
      <vt:lpstr>'RAPOR MİZANI- PASİF'!A391A</vt:lpstr>
      <vt:lpstr>'RAPOR MİZANI- PASİF'!A392A</vt:lpstr>
      <vt:lpstr>'RAPOR MİZANI- PASİF'!A393A</vt:lpstr>
      <vt:lpstr>'RAPOR MİZANI- PASİF'!A397A</vt:lpstr>
      <vt:lpstr>'RAPOR MİZANI- PASİF'!A399A</vt:lpstr>
      <vt:lpstr>'RAPOR MİZANI- PASİF'!A400A</vt:lpstr>
      <vt:lpstr>'RAPOR MİZANI- PASİF'!A405A</vt:lpstr>
      <vt:lpstr>'RAPOR MİZANI- PASİF'!A407A</vt:lpstr>
      <vt:lpstr>'RAPOR MİZANI- PASİF'!A408A</vt:lpstr>
      <vt:lpstr>'RAPOR MİZANI- PASİF'!A409A</vt:lpstr>
      <vt:lpstr>'RAPOR MİZANI- PASİF'!A420A</vt:lpstr>
      <vt:lpstr>'RAPOR MİZANI- PASİF'!A421A</vt:lpstr>
      <vt:lpstr>'RAPOR MİZANI- PASİF'!A422A</vt:lpstr>
      <vt:lpstr>'RAPOR MİZANI- PASİF'!A426A</vt:lpstr>
      <vt:lpstr>'RAPOR MİZANI- PASİF'!A429A</vt:lpstr>
      <vt:lpstr>'RAPOR MİZANI- PASİF'!A431A</vt:lpstr>
      <vt:lpstr>'RAPOR MİZANI- PASİF'!A432A</vt:lpstr>
      <vt:lpstr>'RAPOR MİZANI- PASİF'!A433A</vt:lpstr>
      <vt:lpstr>'RAPOR MİZANI- PASİF'!A436A</vt:lpstr>
      <vt:lpstr>'RAPOR MİZANI- PASİF'!A437A</vt:lpstr>
      <vt:lpstr>'RAPOR MİZANI- PASİF'!A438A</vt:lpstr>
      <vt:lpstr>'RAPOR MİZANI- PASİF'!A440A</vt:lpstr>
      <vt:lpstr>'RAPOR MİZANI- PASİF'!A449A</vt:lpstr>
      <vt:lpstr>'RAPOR MİZANI- PASİF'!A472A</vt:lpstr>
      <vt:lpstr>'RAPOR MİZANI- PASİF'!A479A</vt:lpstr>
      <vt:lpstr>'RAPOR MİZANI- PASİF'!A480A</vt:lpstr>
      <vt:lpstr>'RAPOR MİZANI- PASİF'!A481A</vt:lpstr>
      <vt:lpstr>'RAPOR MİZANI- PASİF'!A492A</vt:lpstr>
      <vt:lpstr>'RAPOR MİZANI- PASİF'!A493A</vt:lpstr>
      <vt:lpstr>'RAPOR MİZANI- PASİF'!A500A</vt:lpstr>
      <vt:lpstr>'RAPOR MİZANI- PASİF'!A501A</vt:lpstr>
      <vt:lpstr>'RAPOR MİZANI- PASİF'!A520A</vt:lpstr>
      <vt:lpstr>'RAPOR MİZANI- PASİF'!A521A</vt:lpstr>
      <vt:lpstr>'RAPOR MİZANI- PASİF'!A522A</vt:lpstr>
      <vt:lpstr>'RAPOR MİZANI- PASİF'!A523A</vt:lpstr>
      <vt:lpstr>'RAPOR MİZANI- PASİF'!A524A</vt:lpstr>
      <vt:lpstr>'RAPOR MİZANI- PASİF'!A529A</vt:lpstr>
      <vt:lpstr>'RAPOR MİZANI- PASİF'!A540A</vt:lpstr>
      <vt:lpstr>'RAPOR MİZANI- PASİF'!A541A</vt:lpstr>
      <vt:lpstr>'RAPOR MİZANI- PASİF'!A542A</vt:lpstr>
      <vt:lpstr>'RAPOR MİZANI- PASİF'!A548A</vt:lpstr>
      <vt:lpstr>'RAPOR MİZANI- PASİF'!A549A</vt:lpstr>
      <vt:lpstr>'RAPOR MİZANI- PASİF'!A570A</vt:lpstr>
      <vt:lpstr>'RAPOR MİZANI- PASİF'!A580A</vt:lpstr>
      <vt:lpstr>'RAPOR MİZANI- PASİF'!A590A</vt:lpstr>
      <vt:lpstr>'RAPOR MİZANI- PASİF'!A591A</vt:lpstr>
      <vt:lpstr>'RAPOR MİZANI - GT'!A600A</vt:lpstr>
      <vt:lpstr>'RAPOR MİZANI - GT'!A601A</vt:lpstr>
      <vt:lpstr>'RAPOR MİZANI - GT'!A602A</vt:lpstr>
      <vt:lpstr>'RAPOR MİZANI - GT'!A610A</vt:lpstr>
      <vt:lpstr>'RAPOR MİZANI - GT'!A611A</vt:lpstr>
      <vt:lpstr>'RAPOR MİZANI - GT'!A612A</vt:lpstr>
      <vt:lpstr>'RAPOR MİZANI - GT'!A620A</vt:lpstr>
      <vt:lpstr>'RAPOR MİZANI - GT'!A621A</vt:lpstr>
      <vt:lpstr>'RAPOR MİZANI - GT'!A622A</vt:lpstr>
      <vt:lpstr>'RAPOR MİZANI - GT'!A623A</vt:lpstr>
      <vt:lpstr>'RAPOR MİZANI - GT'!A630A</vt:lpstr>
      <vt:lpstr>'RAPOR MİZANI - GT'!A631A</vt:lpstr>
      <vt:lpstr>'RAPOR MİZANI - GT'!A632A</vt:lpstr>
      <vt:lpstr>'RAPOR MİZANI - GT'!A640A</vt:lpstr>
      <vt:lpstr>'RAPOR MİZANI - GT'!A641A</vt:lpstr>
      <vt:lpstr>'RAPOR MİZANI - GT'!A642A</vt:lpstr>
      <vt:lpstr>'RAPOR MİZANI - GT'!A643A</vt:lpstr>
      <vt:lpstr>'RAPOR MİZANI - GT'!A645A</vt:lpstr>
      <vt:lpstr>'RAPOR MİZANI - GT'!A646A</vt:lpstr>
      <vt:lpstr>'RAPOR MİZANI - GT'!A647A</vt:lpstr>
      <vt:lpstr>'RAPOR MİZANI - GT'!A649A</vt:lpstr>
      <vt:lpstr>'RAPOR MİZANI - GT'!A653A</vt:lpstr>
      <vt:lpstr>'RAPOR MİZANI - GT'!A654A</vt:lpstr>
      <vt:lpstr>'RAPOR MİZANI - GT'!A655A</vt:lpstr>
      <vt:lpstr>'RAPOR MİZANI - GT'!A656A</vt:lpstr>
      <vt:lpstr>'RAPOR MİZANI - GT'!A657A</vt:lpstr>
      <vt:lpstr>'RAPOR MİZANI - GT'!A659A</vt:lpstr>
      <vt:lpstr>'Aktif-Rapor'!Yazdırma_Alanı</vt:lpstr>
      <vt:lpstr>DEF.TAX.!Yazdırma_Alanı</vt:lpstr>
      <vt:lpstr>Düzeltmeler!Yazdırma_Alanı</vt:lpstr>
      <vt:lpstr>'G.T-Rapor'!Yazdırma_Alanı</vt:lpstr>
      <vt:lpstr>'Geçmiş Yıl'!Yazdırma_Alanı</vt:lpstr>
      <vt:lpstr>'Nakit Akım -UFRS'!Yazdırma_Alanı</vt:lpstr>
      <vt:lpstr>'Özsermaye-UFRS'!Yazdırma_Alanı</vt:lpstr>
      <vt:lpstr>'Pasif-Rapor'!Yazdırma_Alanı</vt:lpstr>
      <vt:lpstr>'RAPOR MİZANI - GT'!Yazdırma_Alanı</vt:lpstr>
      <vt:lpstr>'RAPOR MİZANI- PASİF'!Yazdırma_Alanı</vt:lpstr>
      <vt:lpstr>'RAPOR MİZANI-AKTİF'!Yazdırma_Alanı</vt:lpstr>
      <vt:lpstr>Tasnifler!Yazdırma_Alanı</vt:lpstr>
      <vt:lpstr>'Unadjusted Errors'!Yazdırma_Alanı</vt:lpstr>
      <vt:lpstr>'RAPOR MİZANI - GT'!Yazdırma_Başlıkları</vt:lpstr>
      <vt:lpstr>'RAPOR MİZANI- PASİF'!Yazdırma_Başlıkları</vt:lpstr>
      <vt:lpstr>'RAPOR MİZANI-AKTİF'!Yazdırma_Başlıkları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GUNAY</dc:creator>
  <cp:lastModifiedBy>murat şan</cp:lastModifiedBy>
  <cp:lastPrinted>2014-02-07T09:23:26Z</cp:lastPrinted>
  <dcterms:created xsi:type="dcterms:W3CDTF">2001-05-03T08:06:04Z</dcterms:created>
  <dcterms:modified xsi:type="dcterms:W3CDTF">2014-02-20T08:16:58Z</dcterms:modified>
</cp:coreProperties>
</file>